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2DD65D56-7358-4AD0-82DF-63DF6C4C4AC4}" xr6:coauthVersionLast="47" xr6:coauthVersionMax="47" xr10:uidLastSave="{00000000-0000-0000-0000-000000000000}"/>
  <bookViews>
    <workbookView xWindow="28680" yWindow="615" windowWidth="29040" windowHeight="15720" firstSheet="1" activeTab="2" xr2:uid="{00000000-000D-0000-FFFF-FFFF00000000}"/>
  </bookViews>
  <sheets>
    <sheet name="Input" sheetId="4" state="hidden" r:id="rId1"/>
    <sheet name="241 (Mo-Fri)" sheetId="1" r:id="rId2"/>
    <sheet name="241 (Sat,Sun,PH)" sheetId="2" r:id="rId3"/>
  </sheets>
  <definedNames>
    <definedName name="_xlnm._FilterDatabase" localSheetId="0" hidden="1">Input!$C$21:$G$26</definedName>
    <definedName name="_xlnm.Print_Area" localSheetId="1">'241 (Mo-Fri)'!$A$1:$AA$101</definedName>
    <definedName name="_xlnm.Print_Area" localSheetId="2">'241 (Sat,Sun,PH)'!$A$1:$K$101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qTPc90WKX74U7Keh1lzMvSeUDWw=="/>
    </ext>
  </extLst>
</workbook>
</file>

<file path=xl/calcChain.xml><?xml version="1.0" encoding="utf-8"?>
<calcChain xmlns="http://schemas.openxmlformats.org/spreadsheetml/2006/main">
  <c r="B45" i="2" l="1"/>
  <c r="C45" i="2"/>
  <c r="B46" i="2"/>
  <c r="C46" i="2"/>
  <c r="B47" i="2"/>
  <c r="C47" i="2"/>
  <c r="V13" i="4"/>
  <c r="W17" i="4"/>
  <c r="Y13" i="4"/>
  <c r="C25" i="2" l="1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C50" i="2"/>
  <c r="B50" i="2"/>
  <c r="C49" i="2"/>
  <c r="B49" i="2"/>
  <c r="C48" i="2"/>
  <c r="B48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O15" i="4" l="1"/>
  <c r="N15" i="4"/>
  <c r="M15" i="4"/>
  <c r="L15" i="4"/>
  <c r="K15" i="4"/>
  <c r="J15" i="4"/>
  <c r="I15" i="4"/>
  <c r="H15" i="4"/>
  <c r="G15" i="4"/>
  <c r="F15" i="4"/>
  <c r="E15" i="4"/>
  <c r="D15" i="4"/>
  <c r="C15" i="4"/>
  <c r="B3" i="1" l="1"/>
  <c r="B2" i="1"/>
  <c r="B2" i="2" l="1"/>
  <c r="F18" i="4" l="1"/>
  <c r="E19" i="4"/>
  <c r="V17" i="4" l="1"/>
  <c r="G18" i="4"/>
  <c r="H18" i="4"/>
  <c r="I18" i="4"/>
  <c r="J18" i="4"/>
  <c r="G19" i="4"/>
  <c r="H16" i="4"/>
  <c r="I16" i="4"/>
  <c r="E10" i="4"/>
  <c r="E11" i="4" s="1"/>
  <c r="E12" i="4" s="1"/>
  <c r="F10" i="4"/>
  <c r="F11" i="4" s="1"/>
  <c r="F12" i="4" s="1"/>
  <c r="F13" i="4" s="1"/>
  <c r="G10" i="4"/>
  <c r="G11" i="4" s="1"/>
  <c r="G12" i="4" s="1"/>
  <c r="G13" i="4" s="1"/>
  <c r="H10" i="4"/>
  <c r="H11" i="4" s="1"/>
  <c r="H12" i="4" s="1"/>
  <c r="H13" i="4" s="1"/>
  <c r="I10" i="4"/>
  <c r="I11" i="4" s="1"/>
  <c r="I12" i="4" s="1"/>
  <c r="I13" i="4" s="1"/>
  <c r="J10" i="4"/>
  <c r="J11" i="4"/>
  <c r="J12" i="4" s="1"/>
  <c r="J13" i="4" s="1"/>
  <c r="D10" i="4"/>
  <c r="D11" i="4" s="1"/>
  <c r="D12" i="4" s="1"/>
  <c r="D13" i="4" s="1"/>
  <c r="H23" i="4"/>
  <c r="H24" i="4"/>
  <c r="H25" i="4"/>
  <c r="H26" i="4"/>
  <c r="H22" i="4"/>
  <c r="J17" i="4" l="1"/>
  <c r="E13" i="4"/>
  <c r="E17" i="4"/>
  <c r="B3" i="2"/>
  <c r="I19" i="4"/>
  <c r="I17" i="4"/>
  <c r="H19" i="4"/>
  <c r="H17" i="4"/>
  <c r="G17" i="4"/>
  <c r="C26" i="4" l="1"/>
  <c r="B26" i="4"/>
  <c r="C25" i="4"/>
  <c r="B25" i="4"/>
  <c r="C24" i="4"/>
  <c r="B24" i="4"/>
  <c r="C23" i="4"/>
  <c r="B23" i="4"/>
  <c r="C22" i="4"/>
  <c r="B22" i="4"/>
  <c r="O18" i="4"/>
  <c r="L18" i="4"/>
  <c r="K18" i="4"/>
  <c r="E18" i="4"/>
  <c r="D18" i="4"/>
  <c r="C18" i="4"/>
  <c r="B18" i="4"/>
  <c r="O19" i="4"/>
  <c r="L19" i="4"/>
  <c r="G16" i="4"/>
  <c r="F16" i="4"/>
  <c r="E16" i="4"/>
  <c r="D19" i="4"/>
  <c r="C16" i="4"/>
  <c r="R14" i="4"/>
  <c r="O10" i="4"/>
  <c r="O11" i="4" s="1"/>
  <c r="O12" i="4" s="1"/>
  <c r="L10" i="4"/>
  <c r="L11" i="4" s="1"/>
  <c r="L12" i="4" s="1"/>
  <c r="K10" i="4"/>
  <c r="K11" i="4" s="1"/>
  <c r="K12" i="4" s="1"/>
  <c r="C10" i="4"/>
  <c r="R9" i="4"/>
  <c r="R8" i="4"/>
  <c r="U7" i="4"/>
  <c r="S7" i="4"/>
  <c r="B19" i="4"/>
  <c r="C11" i="4" l="1"/>
  <c r="R11" i="4" s="1"/>
  <c r="J19" i="4"/>
  <c r="J16" i="4"/>
  <c r="K19" i="4"/>
  <c r="K16" i="4"/>
  <c r="F19" i="4"/>
  <c r="R18" i="4"/>
  <c r="L16" i="4"/>
  <c r="R10" i="4"/>
  <c r="O16" i="4"/>
  <c r="L17" i="4"/>
  <c r="L13" i="4"/>
  <c r="K13" i="4"/>
  <c r="K17" i="4"/>
  <c r="O17" i="4"/>
  <c r="O13" i="4"/>
  <c r="D17" i="4"/>
  <c r="B17" i="4"/>
  <c r="D16" i="4"/>
  <c r="C19" i="4"/>
  <c r="R15" i="4"/>
  <c r="C12" i="4" l="1"/>
  <c r="R16" i="4"/>
  <c r="R19" i="4"/>
  <c r="F17" i="4"/>
  <c r="Q9" i="4" l="1"/>
  <c r="C13" i="4"/>
  <c r="C17" i="4"/>
  <c r="R12" i="4"/>
  <c r="Q13" i="4" l="1"/>
  <c r="R13" i="4"/>
  <c r="Q14" i="4"/>
  <c r="P14" i="4" s="1"/>
  <c r="Q17" i="4"/>
  <c r="Q8" i="4"/>
  <c r="P8" i="4" s="1"/>
  <c r="R17" i="4"/>
  <c r="Q15" i="4"/>
  <c r="P15" i="4" s="1"/>
  <c r="Q11" i="4"/>
  <c r="P11" i="4" s="1"/>
  <c r="Q18" i="4"/>
  <c r="P18" i="4" s="1"/>
  <c r="Q19" i="4"/>
  <c r="P19" i="4" s="1"/>
  <c r="P9" i="4"/>
  <c r="Q10" i="4"/>
  <c r="P10" i="4" s="1"/>
  <c r="Q16" i="4"/>
  <c r="P16" i="4" s="1"/>
  <c r="Q12" i="4"/>
  <c r="P12" i="4" s="1"/>
  <c r="P13" i="4" l="1"/>
  <c r="P17" i="4"/>
  <c r="Y14" i="4"/>
  <c r="X13" i="4" l="1"/>
  <c r="Y15" i="4" l="1"/>
  <c r="W18" i="4"/>
  <c r="X17" i="4" l="1"/>
  <c r="V14" i="4"/>
  <c r="V18" i="4" l="1"/>
  <c r="W19" i="4"/>
  <c r="X18" i="4" l="1"/>
  <c r="V19" i="4"/>
  <c r="X19" i="4" s="1"/>
  <c r="X14" i="4"/>
  <c r="V15" i="4"/>
  <c r="X15" i="4" s="1"/>
  <c r="T7" i="4" l="1"/>
</calcChain>
</file>

<file path=xl/sharedStrings.xml><?xml version="1.0" encoding="utf-8"?>
<sst xmlns="http://schemas.openxmlformats.org/spreadsheetml/2006/main" count="146" uniqueCount="87">
  <si>
    <t>Route</t>
  </si>
  <si>
    <t>Route Name</t>
  </si>
  <si>
    <t>VOC</t>
  </si>
  <si>
    <t>KID</t>
  </si>
  <si>
    <t>Bus Type</t>
  </si>
  <si>
    <t>dep.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</si>
  <si>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</si>
  <si>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</si>
  <si>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</si>
  <si>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</si>
  <si>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</si>
  <si>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</si>
  <si>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</si>
  <si>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</si>
  <si>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</si>
  <si>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</si>
  <si>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</si>
  <si>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</si>
  <si>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</si>
  <si>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</si>
  <si>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</si>
  <si>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</si>
  <si>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</si>
  <si>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</si>
  <si>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</si>
  <si>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</si>
  <si>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</si>
  <si>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</si>
  <si>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</si>
  <si>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Peak</t>
  </si>
  <si>
    <t>BLOCK</t>
  </si>
  <si>
    <t>Depart</t>
  </si>
  <si>
    <t>Count of BLOCK</t>
  </si>
  <si>
    <t>Monday to Friday</t>
  </si>
  <si>
    <t>216 Kms</t>
  </si>
  <si>
    <t>DAILY LIVE TRIPS</t>
  </si>
  <si>
    <t>TT DATE</t>
  </si>
  <si>
    <t>Grand Total</t>
  </si>
  <si>
    <t>Service Notice</t>
  </si>
  <si>
    <t>Atlantis - Saxonsea - Sherwood - Protea Park - Avondale</t>
  </si>
  <si>
    <t>Saturday, Sunday &amp; Public Holidays</t>
  </si>
  <si>
    <t>Atlantis Station</t>
  </si>
  <si>
    <t>Wesfleur Park</t>
  </si>
  <si>
    <t>Fernande</t>
  </si>
  <si>
    <t>Valleyfield</t>
  </si>
  <si>
    <t>Hoogergeest</t>
  </si>
  <si>
    <t>Goede Hoop</t>
  </si>
  <si>
    <t>Saxonsea Clinic</t>
  </si>
  <si>
    <t>Hermes</t>
  </si>
  <si>
    <t>Lisboa</t>
  </si>
  <si>
    <t>Mauritius</t>
  </si>
  <si>
    <t>Magnet</t>
  </si>
  <si>
    <t>Kehrweider</t>
  </si>
  <si>
    <t>Deerlodge</t>
  </si>
  <si>
    <t>Sparrebos</t>
  </si>
  <si>
    <t>Windsor</t>
  </si>
  <si>
    <t>Woodville</t>
  </si>
  <si>
    <t>Brenton</t>
  </si>
  <si>
    <t>Knysna</t>
  </si>
  <si>
    <t>Insiswa</t>
  </si>
  <si>
    <t>Kolgha</t>
  </si>
  <si>
    <t>Lagan</t>
  </si>
  <si>
    <t>Clearwater</t>
  </si>
  <si>
    <t>Sherwood</t>
  </si>
  <si>
    <t>Charel Uys North</t>
  </si>
  <si>
    <t>Arion</t>
  </si>
  <si>
    <t>Reygersdal</t>
  </si>
  <si>
    <t>Nicobar</t>
  </si>
  <si>
    <t>Parkview</t>
  </si>
  <si>
    <t>Avondale</t>
  </si>
  <si>
    <t>Gothenburg</t>
  </si>
  <si>
    <t>Colebrook</t>
  </si>
  <si>
    <t>Bengal</t>
  </si>
  <si>
    <t>Alberto</t>
  </si>
  <si>
    <t>Disa</t>
  </si>
  <si>
    <t>Marigold</t>
  </si>
  <si>
    <t>Berzelia</t>
  </si>
  <si>
    <t>Dahlia</t>
  </si>
  <si>
    <t>Grosvenor</t>
  </si>
  <si>
    <t>Charel Uys</t>
  </si>
  <si>
    <t>Atlantis Depot to Atlantis Station (Pos)</t>
  </si>
  <si>
    <t>Atlantis to Knysna</t>
  </si>
  <si>
    <t>Knysna to Atlantis</t>
  </si>
  <si>
    <t>Atlantis to Atlantis Depot (Pos)</t>
  </si>
  <si>
    <t>(blank)</t>
  </si>
  <si>
    <t>12m</t>
  </si>
  <si>
    <t>Cosmo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</si>
</sst>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7" formatCode="_-* #,##0_-;\-* #,##0_-;_-* &quot;-&quot;??_-;_-@_-"/>
    <numFmt numFmtId="168" formatCode="_ * #,##0_ ;_ * \-#,##0_ ;_ * &quot;-&quot;_ ;_ @_ "/>
    <numFmt numFmtId="169" formatCode="_ * #,##0.00_ ;_ * \-#,##0.00_ ;_ * &quot;-&quot;_ ;_ @_ "/>
    <numFmt numFmtId="170" formatCode="[$-F400]h:mm:ss\ AM/PM"/>
  </numFmts>
  <fonts count="21" x14ac:knownFonts="1">
    <font>
      <sz val="11"/>
      <color theme="1"/>
      <name val="Arial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Aptos Display"/>
      <family val="2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theme="7"/>
      </patternFill>
    </fill>
    <fill>
      <patternFill patternType="solid">
        <fgColor rgb="FF92CDDC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CD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5" fillId="0" borderId="1"/>
    <xf numFmtId="0" fontId="4" fillId="0" borderId="1"/>
    <xf numFmtId="0" fontId="6" fillId="3" borderId="1" applyNumberFormat="0" applyBorder="0" applyAlignment="0" applyProtection="0"/>
    <xf numFmtId="0" fontId="7" fillId="0" borderId="1"/>
    <xf numFmtId="0" fontId="7" fillId="0" borderId="1"/>
    <xf numFmtId="0" fontId="8" fillId="5" borderId="1" applyNumberFormat="0" applyBorder="0" applyAlignment="0" applyProtection="0"/>
    <xf numFmtId="0" fontId="2" fillId="0" borderId="1"/>
    <xf numFmtId="0" fontId="10" fillId="3" borderId="0" applyNumberFormat="0" applyBorder="0" applyAlignment="0" applyProtection="0"/>
  </cellStyleXfs>
  <cellXfs count="168">
    <xf numFmtId="0" fontId="0" fillId="0" borderId="0" xfId="0"/>
    <xf numFmtId="0" fontId="11" fillId="0" borderId="1" xfId="2" applyFont="1" applyAlignment="1">
      <alignment vertical="center"/>
    </xf>
    <xf numFmtId="0" fontId="11" fillId="6" borderId="1" xfId="2" applyFont="1" applyFill="1" applyAlignment="1">
      <alignment horizontal="left" vertical="center"/>
    </xf>
    <xf numFmtId="0" fontId="11" fillId="6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5" fontId="11" fillId="6" borderId="1" xfId="2" applyNumberFormat="1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1" xfId="2" applyFont="1" applyAlignment="1">
      <alignment horizontal="left" vertical="center"/>
    </xf>
    <xf numFmtId="0" fontId="11" fillId="0" borderId="1" xfId="8" applyFont="1" applyAlignment="1">
      <alignment horizontal="left" vertical="center"/>
    </xf>
    <xf numFmtId="0" fontId="11" fillId="0" borderId="1" xfId="8" applyFont="1" applyAlignment="1">
      <alignment vertical="center"/>
    </xf>
    <xf numFmtId="0" fontId="11" fillId="6" borderId="1" xfId="2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11" xfId="8" applyFont="1" applyBorder="1" applyAlignment="1">
      <alignment horizontal="left" vertical="center"/>
    </xf>
    <xf numFmtId="0" fontId="11" fillId="6" borderId="16" xfId="8" applyFont="1" applyFill="1" applyBorder="1" applyAlignment="1">
      <alignment horizontal="right" vertical="center" wrapText="1"/>
    </xf>
    <xf numFmtId="0" fontId="11" fillId="6" borderId="16" xfId="8" applyFont="1" applyFill="1" applyBorder="1" applyAlignment="1">
      <alignment horizontal="left" vertical="center" wrapText="1"/>
    </xf>
    <xf numFmtId="0" fontId="11" fillId="0" borderId="15" xfId="8" applyFont="1" applyBorder="1" applyAlignment="1">
      <alignment horizontal="left" vertical="center" wrapText="1"/>
    </xf>
    <xf numFmtId="0" fontId="11" fillId="0" borderId="16" xfId="8" applyFont="1" applyBorder="1" applyAlignment="1">
      <alignment horizontal="center" vertical="center" wrapText="1"/>
    </xf>
    <xf numFmtId="0" fontId="11" fillId="0" borderId="12" xfId="8" applyFont="1" applyBorder="1" applyAlignment="1">
      <alignment horizontal="center" vertical="center" wrapText="1"/>
    </xf>
    <xf numFmtId="168" fontId="11" fillId="0" borderId="11" xfId="9" applyNumberFormat="1" applyFont="1" applyFill="1" applyBorder="1" applyAlignment="1">
      <alignment horizontal="center" vertical="center" wrapText="1"/>
    </xf>
    <xf numFmtId="169" fontId="11" fillId="0" borderId="11" xfId="8" applyNumberFormat="1" applyFont="1" applyBorder="1" applyAlignment="1">
      <alignment horizontal="right" vertical="center"/>
    </xf>
    <xf numFmtId="15" fontId="11" fillId="0" borderId="17" xfId="8" applyNumberFormat="1" applyFont="1" applyBorder="1" applyAlignment="1">
      <alignment horizontal="left" vertical="center"/>
    </xf>
    <xf numFmtId="15" fontId="11" fillId="0" borderId="16" xfId="8" applyNumberFormat="1" applyFont="1" applyBorder="1" applyAlignment="1">
      <alignment horizontal="left" vertical="center"/>
    </xf>
    <xf numFmtId="41" fontId="11" fillId="0" borderId="11" xfId="8" applyNumberFormat="1" applyFont="1" applyBorder="1" applyAlignment="1">
      <alignment horizontal="center" vertical="center"/>
    </xf>
    <xf numFmtId="0" fontId="11" fillId="0" borderId="18" xfId="5" applyFont="1" applyBorder="1" applyAlignment="1">
      <alignment horizontal="left" vertical="center"/>
    </xf>
    <xf numFmtId="0" fontId="11" fillId="0" borderId="21" xfId="5" applyFont="1" applyBorder="1" applyAlignment="1">
      <alignment horizontal="left" vertical="center"/>
    </xf>
    <xf numFmtId="0" fontId="15" fillId="0" borderId="22" xfId="8" applyFont="1" applyBorder="1" applyAlignment="1">
      <alignment vertical="center"/>
    </xf>
    <xf numFmtId="0" fontId="15" fillId="0" borderId="1" xfId="5" applyFont="1" applyAlignment="1">
      <alignment horizontal="center" vertical="center"/>
    </xf>
    <xf numFmtId="0" fontId="11" fillId="0" borderId="22" xfId="5" applyFont="1" applyBorder="1" applyAlignment="1">
      <alignment horizontal="left" vertical="center"/>
    </xf>
    <xf numFmtId="0" fontId="11" fillId="0" borderId="10" xfId="5" applyFont="1" applyBorder="1" applyAlignment="1">
      <alignment horizontal="left" vertical="center"/>
    </xf>
    <xf numFmtId="0" fontId="15" fillId="0" borderId="23" xfId="5" applyFont="1" applyBorder="1" applyAlignment="1">
      <alignment horizontal="left" vertical="center"/>
    </xf>
    <xf numFmtId="0" fontId="11" fillId="0" borderId="21" xfId="6" applyFont="1" applyBorder="1" applyAlignment="1">
      <alignment horizontal="left" vertical="center"/>
    </xf>
    <xf numFmtId="169" fontId="11" fillId="0" borderId="1" xfId="6" applyNumberFormat="1" applyFont="1" applyAlignment="1">
      <alignment horizontal="left" vertical="center"/>
    </xf>
    <xf numFmtId="169" fontId="11" fillId="0" borderId="22" xfId="6" applyNumberFormat="1" applyFont="1" applyBorder="1" applyAlignment="1">
      <alignment horizontal="left" vertical="center"/>
    </xf>
    <xf numFmtId="169" fontId="11" fillId="0" borderId="1" xfId="6" applyNumberFormat="1" applyFont="1" applyAlignment="1">
      <alignment horizontal="center" vertical="center"/>
    </xf>
    <xf numFmtId="169" fontId="11" fillId="0" borderId="13" xfId="6" applyNumberFormat="1" applyFont="1" applyBorder="1" applyAlignment="1">
      <alignment horizontal="center" vertical="center"/>
    </xf>
    <xf numFmtId="0" fontId="11" fillId="0" borderId="21" xfId="8" applyFont="1" applyBorder="1" applyAlignment="1">
      <alignment horizontal="left" vertical="center"/>
    </xf>
    <xf numFmtId="43" fontId="11" fillId="0" borderId="13" xfId="5" applyNumberFormat="1" applyFont="1" applyBorder="1" applyAlignment="1">
      <alignment horizontal="left" vertical="center"/>
    </xf>
    <xf numFmtId="43" fontId="11" fillId="0" borderId="13" xfId="8" applyNumberFormat="1" applyFont="1" applyBorder="1" applyAlignment="1">
      <alignment horizontal="center" vertical="center"/>
    </xf>
    <xf numFmtId="43" fontId="11" fillId="0" borderId="13" xfId="5" applyNumberFormat="1" applyFont="1" applyBorder="1" applyAlignment="1">
      <alignment horizontal="center" vertical="center"/>
    </xf>
    <xf numFmtId="169" fontId="11" fillId="0" borderId="14" xfId="5" applyNumberFormat="1" applyFont="1" applyBorder="1" applyAlignment="1">
      <alignment horizontal="left" vertical="center"/>
    </xf>
    <xf numFmtId="0" fontId="11" fillId="0" borderId="23" xfId="5" applyFont="1" applyBorder="1" applyAlignment="1">
      <alignment horizontal="left" vertical="center"/>
    </xf>
    <xf numFmtId="43" fontId="11" fillId="0" borderId="9" xfId="5" applyNumberFormat="1" applyFont="1" applyBorder="1" applyAlignment="1">
      <alignment horizontal="left" vertical="center"/>
    </xf>
    <xf numFmtId="43" fontId="11" fillId="0" borderId="9" xfId="5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1" fillId="0" borderId="1" xfId="8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1" xfId="2" applyFont="1" applyFill="1" applyBorder="1" applyAlignment="1">
      <alignment horizontal="center" vertical="center"/>
    </xf>
    <xf numFmtId="15" fontId="11" fillId="0" borderId="11" xfId="2" applyNumberFormat="1" applyFont="1" applyBorder="1" applyAlignment="1">
      <alignment horizontal="center" vertical="center"/>
    </xf>
    <xf numFmtId="0" fontId="11" fillId="0" borderId="17" xfId="5" applyFont="1" applyBorder="1" applyAlignment="1">
      <alignment horizontal="left" vertical="center"/>
    </xf>
    <xf numFmtId="43" fontId="11" fillId="6" borderId="19" xfId="5" applyNumberFormat="1" applyFont="1" applyFill="1" applyBorder="1" applyAlignment="1">
      <alignment horizontal="left" vertical="center"/>
    </xf>
    <xf numFmtId="43" fontId="11" fillId="0" borderId="20" xfId="5" applyNumberFormat="1" applyFont="1" applyBorder="1" applyAlignment="1">
      <alignment horizontal="left" vertical="center"/>
    </xf>
    <xf numFmtId="43" fontId="11" fillId="6" borderId="1" xfId="5" applyNumberFormat="1" applyFont="1" applyFill="1" applyAlignment="1">
      <alignment horizontal="left" vertical="center"/>
    </xf>
    <xf numFmtId="0" fontId="11" fillId="6" borderId="1" xfId="8" applyFont="1" applyFill="1" applyAlignment="1">
      <alignment horizontal="left" vertical="center"/>
    </xf>
    <xf numFmtId="164" fontId="11" fillId="6" borderId="16" xfId="8" applyNumberFormat="1" applyFont="1" applyFill="1" applyBorder="1" applyAlignment="1">
      <alignment horizontal="right" vertical="center"/>
    </xf>
    <xf numFmtId="164" fontId="11" fillId="6" borderId="16" xfId="8" applyNumberFormat="1" applyFont="1" applyFill="1" applyBorder="1" applyAlignment="1">
      <alignment horizontal="left" vertical="center"/>
    </xf>
    <xf numFmtId="164" fontId="11" fillId="0" borderId="15" xfId="8" applyNumberFormat="1" applyFont="1" applyBorder="1" applyAlignment="1">
      <alignment horizontal="left" vertical="center"/>
    </xf>
    <xf numFmtId="164" fontId="11" fillId="0" borderId="16" xfId="8" applyNumberFormat="1" applyFont="1" applyBorder="1" applyAlignment="1">
      <alignment horizontal="center" vertical="center"/>
    </xf>
    <xf numFmtId="164" fontId="11" fillId="0" borderId="12" xfId="8" applyNumberFormat="1" applyFont="1" applyBorder="1" applyAlignment="1">
      <alignment horizontal="center" vertical="center"/>
    </xf>
    <xf numFmtId="0" fontId="11" fillId="0" borderId="11" xfId="8" applyFont="1" applyBorder="1" applyAlignment="1">
      <alignment horizontal="right" vertical="center"/>
    </xf>
    <xf numFmtId="0" fontId="11" fillId="0" borderId="15" xfId="8" applyFont="1" applyBorder="1" applyAlignment="1">
      <alignment horizontal="right" vertical="center"/>
    </xf>
    <xf numFmtId="0" fontId="11" fillId="0" borderId="16" xfId="8" applyFont="1" applyBorder="1" applyAlignment="1">
      <alignment horizontal="left" vertical="center"/>
    </xf>
    <xf numFmtId="0" fontId="11" fillId="0" borderId="12" xfId="8" applyFont="1" applyBorder="1" applyAlignment="1">
      <alignment horizontal="left" vertical="center"/>
    </xf>
    <xf numFmtId="41" fontId="11" fillId="0" borderId="12" xfId="8" applyNumberFormat="1" applyFont="1" applyBorder="1" applyAlignment="1">
      <alignment horizontal="center" vertical="center"/>
    </xf>
    <xf numFmtId="168" fontId="11" fillId="6" borderId="17" xfId="8" applyNumberFormat="1" applyFont="1" applyFill="1" applyBorder="1" applyAlignment="1">
      <alignment horizontal="left" vertical="center"/>
    </xf>
    <xf numFmtId="168" fontId="11" fillId="6" borderId="19" xfId="8" applyNumberFormat="1" applyFont="1" applyFill="1" applyBorder="1" applyAlignment="1">
      <alignment horizontal="left" vertical="center"/>
    </xf>
    <xf numFmtId="168" fontId="11" fillId="0" borderId="17" xfId="8" applyNumberFormat="1" applyFont="1" applyBorder="1" applyAlignment="1">
      <alignment horizontal="left" vertical="center"/>
    </xf>
    <xf numFmtId="168" fontId="11" fillId="0" borderId="19" xfId="8" applyNumberFormat="1" applyFont="1" applyBorder="1" applyAlignment="1">
      <alignment horizontal="center" vertical="center"/>
    </xf>
    <xf numFmtId="168" fontId="11" fillId="0" borderId="20" xfId="8" applyNumberFormat="1" applyFont="1" applyBorder="1" applyAlignment="1">
      <alignment horizontal="center" vertical="center"/>
    </xf>
    <xf numFmtId="0" fontId="11" fillId="0" borderId="22" xfId="8" applyFont="1" applyBorder="1" applyAlignment="1">
      <alignment horizontal="left" vertical="center"/>
    </xf>
    <xf numFmtId="0" fontId="11" fillId="0" borderId="13" xfId="8" applyFont="1" applyBorder="1" applyAlignment="1">
      <alignment horizontal="left" vertical="center"/>
    </xf>
    <xf numFmtId="41" fontId="11" fillId="0" borderId="13" xfId="8" applyNumberFormat="1" applyFont="1" applyBorder="1" applyAlignment="1">
      <alignment horizontal="center" vertical="center"/>
    </xf>
    <xf numFmtId="168" fontId="11" fillId="0" borderId="22" xfId="8" applyNumberFormat="1" applyFont="1" applyBorder="1" applyAlignment="1">
      <alignment horizontal="left" vertical="center"/>
    </xf>
    <xf numFmtId="168" fontId="11" fillId="0" borderId="1" xfId="8" applyNumberFormat="1" applyFont="1" applyAlignment="1">
      <alignment horizontal="left" vertical="center"/>
    </xf>
    <xf numFmtId="168" fontId="11" fillId="0" borderId="1" xfId="8" applyNumberFormat="1" applyFont="1" applyAlignment="1">
      <alignment horizontal="center" vertical="center"/>
    </xf>
    <xf numFmtId="168" fontId="11" fillId="0" borderId="13" xfId="8" applyNumberFormat="1" applyFont="1" applyBorder="1" applyAlignment="1">
      <alignment horizontal="center" vertical="center"/>
    </xf>
    <xf numFmtId="0" fontId="15" fillId="0" borderId="1" xfId="8" applyFont="1" applyAlignment="1">
      <alignment horizontal="left" vertical="center"/>
    </xf>
    <xf numFmtId="41" fontId="15" fillId="0" borderId="21" xfId="8" applyNumberFormat="1" applyFont="1" applyBorder="1" applyAlignment="1">
      <alignment horizontal="center" vertical="center"/>
    </xf>
    <xf numFmtId="167" fontId="11" fillId="6" borderId="1" xfId="8" applyNumberFormat="1" applyFont="1" applyFill="1" applyAlignment="1">
      <alignment horizontal="center" vertical="center"/>
    </xf>
    <xf numFmtId="167" fontId="11" fillId="0" borderId="1" xfId="8" applyNumberFormat="1" applyFont="1" applyAlignment="1">
      <alignment horizontal="left" vertical="center"/>
    </xf>
    <xf numFmtId="167" fontId="11" fillId="0" borderId="13" xfId="8" applyNumberFormat="1" applyFont="1" applyBorder="1" applyAlignment="1">
      <alignment horizontal="left" vertical="center"/>
    </xf>
    <xf numFmtId="167" fontId="11" fillId="6" borderId="13" xfId="8" applyNumberFormat="1" applyFont="1" applyFill="1" applyBorder="1" applyAlignment="1">
      <alignment horizontal="center" vertical="center"/>
    </xf>
    <xf numFmtId="168" fontId="11" fillId="6" borderId="22" xfId="8" applyNumberFormat="1" applyFont="1" applyFill="1" applyBorder="1" applyAlignment="1">
      <alignment horizontal="left" vertical="center"/>
    </xf>
    <xf numFmtId="168" fontId="11" fillId="6" borderId="1" xfId="8" applyNumberFormat="1" applyFont="1" applyFill="1" applyAlignment="1">
      <alignment horizontal="left" vertical="center"/>
    </xf>
    <xf numFmtId="168" fontId="11" fillId="0" borderId="23" xfId="8" applyNumberFormat="1" applyFont="1" applyBorder="1" applyAlignment="1">
      <alignment horizontal="left" vertical="center"/>
    </xf>
    <xf numFmtId="168" fontId="11" fillId="0" borderId="14" xfId="8" applyNumberFormat="1" applyFont="1" applyBorder="1" applyAlignment="1">
      <alignment horizontal="left" vertical="center"/>
    </xf>
    <xf numFmtId="168" fontId="11" fillId="0" borderId="14" xfId="8" applyNumberFormat="1" applyFont="1" applyBorder="1" applyAlignment="1">
      <alignment horizontal="center" vertical="center"/>
    </xf>
    <xf numFmtId="168" fontId="11" fillId="0" borderId="9" xfId="8" applyNumberFormat="1" applyFont="1" applyBorder="1" applyAlignment="1">
      <alignment horizontal="center" vertical="center"/>
    </xf>
    <xf numFmtId="167" fontId="15" fillId="0" borderId="14" xfId="8" applyNumberFormat="1" applyFont="1" applyBorder="1" applyAlignment="1">
      <alignment horizontal="center" vertical="center"/>
    </xf>
    <xf numFmtId="167" fontId="15" fillId="0" borderId="9" xfId="8" applyNumberFormat="1" applyFont="1" applyBorder="1" applyAlignment="1">
      <alignment horizontal="center" vertical="center"/>
    </xf>
    <xf numFmtId="167" fontId="11" fillId="0" borderId="13" xfId="8" applyNumberFormat="1" applyFont="1" applyBorder="1" applyAlignment="1">
      <alignment horizontal="center" vertical="center"/>
    </xf>
    <xf numFmtId="169" fontId="11" fillId="0" borderId="23" xfId="8" applyNumberFormat="1" applyFont="1" applyBorder="1" applyAlignment="1">
      <alignment horizontal="left" vertical="center"/>
    </xf>
    <xf numFmtId="169" fontId="11" fillId="0" borderId="14" xfId="8" applyNumberFormat="1" applyFont="1" applyBorder="1" applyAlignment="1">
      <alignment horizontal="center" vertical="center"/>
    </xf>
    <xf numFmtId="169" fontId="11" fillId="0" borderId="9" xfId="8" applyNumberFormat="1" applyFont="1" applyBorder="1" applyAlignment="1">
      <alignment horizontal="center" vertical="center"/>
    </xf>
    <xf numFmtId="0" fontId="11" fillId="0" borderId="10" xfId="8" applyFont="1" applyBorder="1" applyAlignment="1">
      <alignment horizontal="left" vertical="center"/>
    </xf>
    <xf numFmtId="0" fontId="11" fillId="0" borderId="23" xfId="8" applyFont="1" applyBorder="1" applyAlignment="1">
      <alignment horizontal="left" vertical="center"/>
    </xf>
    <xf numFmtId="0" fontId="9" fillId="0" borderId="0" xfId="0" pivotButton="1" applyFont="1" applyAlignment="1">
      <alignment horizontal="left"/>
    </xf>
    <xf numFmtId="0" fontId="9" fillId="0" borderId="0" xfId="0" applyFont="1" applyAlignment="1">
      <alignment horizontal="left"/>
    </xf>
    <xf numFmtId="15" fontId="9" fillId="0" borderId="0" xfId="0" applyNumberFormat="1" applyFont="1" applyAlignment="1">
      <alignment horizontal="left"/>
    </xf>
    <xf numFmtId="0" fontId="9" fillId="0" borderId="1" xfId="2" applyFont="1" applyAlignment="1">
      <alignment horizontal="left" vertical="center"/>
    </xf>
    <xf numFmtId="0" fontId="9" fillId="0" borderId="1" xfId="2" applyFont="1" applyAlignment="1">
      <alignment vertical="center"/>
    </xf>
    <xf numFmtId="43" fontId="11" fillId="0" borderId="14" xfId="5" applyNumberFormat="1" applyFont="1" applyBorder="1" applyAlignment="1">
      <alignment horizontal="left" vertical="center"/>
    </xf>
    <xf numFmtId="167" fontId="11" fillId="0" borderId="1" xfId="8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7" fillId="2" borderId="5" xfId="0" applyFont="1" applyFill="1" applyBorder="1" applyAlignment="1">
      <alignment horizontal="left" vertical="center"/>
    </xf>
    <xf numFmtId="0" fontId="17" fillId="0" borderId="6" xfId="0" applyFont="1" applyBorder="1"/>
    <xf numFmtId="0" fontId="17" fillId="0" borderId="1" xfId="0" applyFont="1" applyBorder="1"/>
    <xf numFmtId="0" fontId="17" fillId="2" borderId="1" xfId="0" applyFont="1" applyFill="1" applyBorder="1" applyAlignment="1">
      <alignment horizontal="left" vertical="center"/>
    </xf>
    <xf numFmtId="0" fontId="19" fillId="0" borderId="6" xfId="0" applyFont="1" applyBorder="1"/>
    <xf numFmtId="0" fontId="19" fillId="0" borderId="1" xfId="0" applyFont="1" applyBorder="1"/>
    <xf numFmtId="0" fontId="17" fillId="2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20" fontId="16" fillId="0" borderId="1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20" fontId="20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20" fontId="16" fillId="0" borderId="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7" borderId="2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" fillId="0" borderId="1" xfId="0" applyFont="1" applyBorder="1"/>
    <xf numFmtId="0" fontId="16" fillId="0" borderId="1" xfId="0" applyFont="1" applyBorder="1"/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7" fillId="0" borderId="1" xfId="2" applyFont="1" applyFill="1" applyBorder="1" applyAlignment="1">
      <alignment horizontal="left" vertical="center"/>
    </xf>
    <xf numFmtId="0" fontId="17" fillId="2" borderId="1" xfId="2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20" fontId="20" fillId="0" borderId="1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16" fillId="0" borderId="10" xfId="0" applyNumberFormat="1" applyFont="1" applyBorder="1" applyAlignment="1">
      <alignment horizontal="center" vertical="center"/>
    </xf>
    <xf numFmtId="9" fontId="17" fillId="0" borderId="1" xfId="1" applyFont="1" applyFill="1" applyBorder="1" applyAlignment="1">
      <alignment horizontal="center" vertical="center"/>
    </xf>
    <xf numFmtId="20" fontId="20" fillId="0" borderId="24" xfId="0" applyNumberFormat="1" applyFont="1" applyBorder="1" applyAlignment="1">
      <alignment horizontal="center" vertical="center"/>
    </xf>
    <xf numFmtId="170" fontId="16" fillId="0" borderId="1" xfId="0" applyNumberFormat="1" applyFont="1" applyBorder="1" applyAlignment="1">
      <alignment vertical="center"/>
    </xf>
    <xf numFmtId="0" fontId="18" fillId="8" borderId="4" xfId="0" applyFont="1" applyFill="1" applyBorder="1" applyAlignment="1">
      <alignment vertical="center"/>
    </xf>
    <xf numFmtId="0" fontId="17" fillId="9" borderId="5" xfId="0" applyFont="1" applyFill="1" applyBorder="1" applyAlignment="1">
      <alignment horizontal="left" vertical="center"/>
    </xf>
    <xf numFmtId="0" fontId="17" fillId="8" borderId="5" xfId="0" applyFont="1" applyFill="1" applyBorder="1" applyAlignment="1">
      <alignment vertical="center"/>
    </xf>
    <xf numFmtId="0" fontId="18" fillId="9" borderId="6" xfId="2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0" fontId="17" fillId="9" borderId="1" xfId="2" applyFont="1" applyFill="1" applyAlignment="1">
      <alignment horizontal="left" vertical="center"/>
    </xf>
    <xf numFmtId="0" fontId="18" fillId="9" borderId="7" xfId="0" applyFont="1" applyFill="1" applyBorder="1" applyAlignment="1">
      <alignment vertical="center"/>
    </xf>
    <xf numFmtId="0" fontId="17" fillId="9" borderId="8" xfId="0" applyFont="1" applyFill="1" applyBorder="1" applyAlignment="1">
      <alignment horizontal="left" vertical="center"/>
    </xf>
    <xf numFmtId="0" fontId="17" fillId="9" borderId="8" xfId="0" applyFont="1" applyFill="1" applyBorder="1" applyAlignment="1">
      <alignment vertical="center"/>
    </xf>
    <xf numFmtId="0" fontId="18" fillId="8" borderId="17" xfId="0" applyFont="1" applyFill="1" applyBorder="1" applyAlignment="1">
      <alignment vertical="center"/>
    </xf>
    <xf numFmtId="0" fontId="17" fillId="9" borderId="19" xfId="0" applyFont="1" applyFill="1" applyBorder="1" applyAlignment="1">
      <alignment horizontal="left" vertical="center"/>
    </xf>
    <xf numFmtId="0" fontId="17" fillId="8" borderId="19" xfId="0" applyFont="1" applyFill="1" applyBorder="1" applyAlignment="1">
      <alignment vertical="center"/>
    </xf>
    <xf numFmtId="0" fontId="17" fillId="8" borderId="20" xfId="0" applyFont="1" applyFill="1" applyBorder="1" applyAlignment="1">
      <alignment horizontal="left" vertical="center"/>
    </xf>
    <xf numFmtId="0" fontId="18" fillId="9" borderId="22" xfId="2" applyFont="1" applyFill="1" applyBorder="1" applyAlignment="1">
      <alignment horizontal="left" vertical="center"/>
    </xf>
    <xf numFmtId="0" fontId="17" fillId="9" borderId="1" xfId="2" applyFont="1" applyFill="1" applyBorder="1" applyAlignment="1">
      <alignment horizontal="left" vertical="center"/>
    </xf>
    <xf numFmtId="0" fontId="19" fillId="8" borderId="13" xfId="0" applyFont="1" applyFill="1" applyBorder="1" applyAlignment="1">
      <alignment horizontal="left" vertical="center"/>
    </xf>
    <xf numFmtId="0" fontId="18" fillId="9" borderId="23" xfId="0" applyFont="1" applyFill="1" applyBorder="1" applyAlignment="1">
      <alignment vertical="center"/>
    </xf>
    <xf numFmtId="0" fontId="17" fillId="9" borderId="14" xfId="0" applyFont="1" applyFill="1" applyBorder="1" applyAlignment="1">
      <alignment horizontal="left" vertical="center"/>
    </xf>
    <xf numFmtId="0" fontId="17" fillId="9" borderId="14" xfId="0" applyFont="1" applyFill="1" applyBorder="1" applyAlignment="1">
      <alignment vertical="center"/>
    </xf>
    <xf numFmtId="0" fontId="17" fillId="8" borderId="9" xfId="0" applyFont="1" applyFill="1" applyBorder="1" applyAlignment="1">
      <alignment horizontal="left" vertical="center"/>
    </xf>
  </cellXfs>
  <cellStyles count="10">
    <cellStyle name="Accent4" xfId="9" builtinId="41"/>
    <cellStyle name="Accent4 2" xfId="4" xr:uid="{00000000-0005-0000-0000-000001000000}"/>
    <cellStyle name="Good 2" xfId="7" xr:uid="{00000000-0005-0000-0000-000002000000}"/>
    <cellStyle name="Normal" xfId="0" builtinId="0"/>
    <cellStyle name="Normal 2" xfId="3" xr:uid="{00000000-0005-0000-0000-000004000000}"/>
    <cellStyle name="Normal 2 2" xfId="5" xr:uid="{00000000-0005-0000-0000-000005000000}"/>
    <cellStyle name="Normal 2 3" xfId="6" xr:uid="{00000000-0005-0000-0000-000006000000}"/>
    <cellStyle name="Normal 3" xfId="2" xr:uid="{00000000-0005-0000-0000-000007000000}"/>
    <cellStyle name="Normal 3 3" xfId="8" xr:uid="{00000000-0005-0000-0000-000008000000}"/>
    <cellStyle name="Percent" xfId="1" builtinId="5"/>
  </cellStyles>
  <dxfs count="70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43.609545370367" missingItemsLimit="0" createdVersion="8" refreshedVersion="8" minRefreshableVersion="3" recordCount="5" xr:uid="{00000000-000A-0000-FFFF-FFFF4D000000}">
  <cacheSource type="worksheet">
    <worksheetSource ref="B21:H26" sheet="Input"/>
  </cacheSource>
  <cacheFields count="7">
    <cacheField name="VOC" numFmtId="0">
      <sharedItems count="1">
        <s v="KID"/>
      </sharedItems>
    </cacheField>
    <cacheField name="Route" numFmtId="0">
      <sharedItems containsSemiMixedTypes="0" containsString="0" containsNumber="1" containsInteger="1" minValue="241" maxValue="241" count="1">
        <n v="241"/>
      </sharedItems>
    </cacheField>
    <cacheField name="Direction" numFmtId="0">
      <sharedItems containsNonDate="0" containsString="0" containsBlank="1"/>
    </cacheField>
    <cacheField name="Peak" numFmtId="0">
      <sharedItems containsNonDate="0" containsString="0" containsBlank="1" count="1">
        <m/>
      </sharedItems>
    </cacheField>
    <cacheField name="BLOCK" numFmtId="0">
      <sharedItems containsNonDate="0" containsString="0" containsBlank="1" count="1">
        <m/>
      </sharedItems>
    </cacheField>
    <cacheField name="Depart" numFmtId="0">
      <sharedItems containsNonDate="0" containsString="0" containsBlank="1" count="1">
        <m/>
      </sharedItems>
    </cacheField>
    <cacheField name="TT DATE" numFmtId="15">
      <sharedItems containsSemiMixedTypes="0" containsNonDate="0" containsDate="1" containsString="0" minDate="2026-02-01T00:00:00" maxDate="2026-02-02T00:00:00" count="1">
        <d v="2026-02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24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2">
    <i>
      <x/>
      <x/>
      <x/>
      <x/>
      <x/>
      <x/>
    </i>
    <i t="grand">
      <x/>
    </i>
  </rowItems>
  <colItems count="1">
    <i/>
  </colItems>
  <dataFields count="1">
    <dataField name="Count of BLOCK" fld="4" subtotal="count" baseField="4" baseItem="0"/>
  </dataFields>
  <formats count="70"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0" type="button" dataOnly="0" labelOnly="1" outline="0" axis="axisRow" fieldPosition="0"/>
    </format>
    <format dxfId="66">
      <pivotArea field="1" type="button" dataOnly="0" labelOnly="1" outline="0" axis="axisRow" fieldPosition="1"/>
    </format>
    <format dxfId="65">
      <pivotArea field="6" type="button" dataOnly="0" labelOnly="1" outline="0" axis="axisRow" fieldPosition="2"/>
    </format>
    <format dxfId="64">
      <pivotArea field="3" type="button" dataOnly="0" labelOnly="1" outline="0" axis="axisRow" fieldPosition="3"/>
    </format>
    <format dxfId="63">
      <pivotArea field="5" type="button" dataOnly="0" labelOnly="1" outline="0" axis="axisRow" fieldPosition="4"/>
    </format>
    <format dxfId="62">
      <pivotArea field="4" type="button" dataOnly="0" labelOnly="1" outline="0" axis="axisRow" fieldPosition="5"/>
    </format>
    <format dxfId="61">
      <pivotArea dataOnly="0" labelOnly="1" outline="0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5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5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56">
      <pivotArea dataOnly="0" labelOnly="1" outline="0" axis="axisValues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field="1" type="button" dataOnly="0" labelOnly="1" outline="0" axis="axisRow" fieldPosition="1"/>
    </format>
    <format dxfId="51">
      <pivotArea field="6" type="button" dataOnly="0" labelOnly="1" outline="0" axis="axisRow" fieldPosition="2"/>
    </format>
    <format dxfId="50">
      <pivotArea field="3" type="button" dataOnly="0" labelOnly="1" outline="0" axis="axisRow" fieldPosition="3"/>
    </format>
    <format dxfId="49">
      <pivotArea field="5" type="button" dataOnly="0" labelOnly="1" outline="0" axis="axisRow" fieldPosition="4"/>
    </format>
    <format dxfId="48">
      <pivotArea field="4" type="button" dataOnly="0" labelOnly="1" outline="0" axis="axisRow" fieldPosition="5"/>
    </format>
    <format dxfId="47">
      <pivotArea dataOnly="0" labelOnly="1" outline="0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4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3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2">
      <pivotArea dataOnly="0" labelOnly="1" outline="0" axis="axisValues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6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field="5" type="button" dataOnly="0" labelOnly="1" outline="0" axis="axisRow" fieldPosition="4"/>
    </format>
    <format dxfId="34">
      <pivotArea field="4" type="button" dataOnly="0" labelOnly="1" outline="0" axis="axisRow" fieldPosition="5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30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9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8">
      <pivotArea dataOnly="0" labelOnly="1" outline="0" axis="axisValues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0" type="button" dataOnly="0" labelOnly="1" outline="0" axis="axisRow" fieldPosition="0"/>
    </format>
    <format dxfId="24">
      <pivotArea field="1" type="button" dataOnly="0" labelOnly="1" outline="0" axis="axisRow" fieldPosition="1"/>
    </format>
    <format dxfId="23">
      <pivotArea field="6" type="button" dataOnly="0" labelOnly="1" outline="0" axis="axisRow" fieldPosition="2"/>
    </format>
    <format dxfId="22">
      <pivotArea field="3" type="button" dataOnly="0" labelOnly="1" outline="0" axis="axisRow" fieldPosition="3"/>
    </format>
    <format dxfId="21">
      <pivotArea field="5" type="button" dataOnly="0" labelOnly="1" outline="0" axis="axisRow" fieldPosition="4"/>
    </format>
    <format dxfId="20">
      <pivotArea field="4" type="button" dataOnly="0" labelOnly="1" outline="0" axis="axisRow" fieldPosition="5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6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5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14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6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field="5" type="button" dataOnly="0" labelOnly="1" outline="0" axis="axisRow" fieldPosition="4"/>
    </format>
    <format dxfId="6">
      <pivotArea field="4" type="button" dataOnly="0" labelOnly="1" outline="0" axis="axisRow" fieldPosition="5"/>
    </format>
    <format dxfId="5">
      <pivotArea dataOnly="0" labelOnly="1" outline="0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E9" sqref="E9"/>
    </sheetView>
  </sheetViews>
  <sheetFormatPr defaultColWidth="8" defaultRowHeight="14.4" x14ac:dyDescent="0.25"/>
  <cols>
    <col min="1" max="1" width="3.5" style="101" customWidth="1"/>
    <col min="2" max="2" width="19.09765625" style="102" bestFit="1" customWidth="1"/>
    <col min="3" max="4" width="19.3984375" style="102" bestFit="1" customWidth="1"/>
    <col min="5" max="6" width="15" style="102" customWidth="1"/>
    <col min="7" max="7" width="17.69921875" style="102" bestFit="1" customWidth="1"/>
    <col min="8" max="9" width="15" style="102" customWidth="1"/>
    <col min="10" max="13" width="15" style="101" customWidth="1"/>
    <col min="14" max="14" width="17.69921875" style="101" bestFit="1" customWidth="1"/>
    <col min="15" max="15" width="11.3984375" style="101" customWidth="1"/>
    <col min="16" max="16" width="13" style="101" customWidth="1"/>
    <col min="17" max="18" width="13" style="102" customWidth="1"/>
    <col min="19" max="19" width="10.69921875" style="102" bestFit="1" customWidth="1"/>
    <col min="20" max="20" width="9.3984375" style="102" bestFit="1" customWidth="1"/>
    <col min="21" max="21" width="14.09765625" style="102" bestFit="1" customWidth="1"/>
    <col min="22" max="24" width="11.5" style="102" customWidth="1"/>
    <col min="25" max="25" width="11.09765625" style="102" bestFit="1" customWidth="1"/>
    <col min="26" max="26" width="11.8984375" style="102" bestFit="1" customWidth="1"/>
    <col min="27" max="16384" width="8" style="102"/>
  </cols>
  <sheetData>
    <row r="1" spans="2:25" s="1" customFormat="1" ht="18" customHeight="1" x14ac:dyDescent="0.25">
      <c r="B1" s="1" t="s">
        <v>7</v>
      </c>
      <c r="C1" s="2">
        <v>241</v>
      </c>
      <c r="D1" s="3"/>
      <c r="E1" s="4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  <c r="W1" s="4"/>
      <c r="X1" s="4"/>
      <c r="Y1" s="4"/>
    </row>
    <row r="2" spans="2:25" s="1" customFormat="1" ht="18" customHeight="1" x14ac:dyDescent="0.25">
      <c r="B2" s="1" t="s">
        <v>1</v>
      </c>
      <c r="C2" s="2" t="s">
        <v>39</v>
      </c>
      <c r="D2" s="3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</row>
    <row r="3" spans="2:25" s="1" customFormat="1" ht="18" customHeight="1" x14ac:dyDescent="0.25">
      <c r="B3" s="1" t="s">
        <v>8</v>
      </c>
      <c r="C3" s="6">
        <v>46116</v>
      </c>
      <c r="D3" s="3"/>
      <c r="E3" s="4"/>
      <c r="F3" s="7"/>
      <c r="I3" s="8"/>
      <c r="J3" s="8"/>
      <c r="K3" s="8"/>
      <c r="L3" s="8"/>
      <c r="M3" s="8"/>
      <c r="N3" s="8"/>
      <c r="O3" s="8"/>
      <c r="P3" s="9"/>
      <c r="Q3" s="10"/>
      <c r="R3" s="10"/>
    </row>
    <row r="4" spans="2:25" s="1" customFormat="1" ht="18" customHeight="1" x14ac:dyDescent="0.25">
      <c r="B4" s="1" t="s">
        <v>2</v>
      </c>
      <c r="C4" s="2" t="s">
        <v>3</v>
      </c>
      <c r="D4" s="11"/>
      <c r="F4" s="12"/>
      <c r="I4" s="8"/>
      <c r="J4" s="8"/>
      <c r="K4" s="8"/>
      <c r="L4" s="8"/>
      <c r="M4" s="8"/>
      <c r="N4" s="8"/>
      <c r="O4" s="8"/>
      <c r="P4" s="9"/>
      <c r="Q4" s="10"/>
      <c r="R4" s="10"/>
    </row>
    <row r="5" spans="2:25" s="1" customFormat="1" ht="18" customHeight="1" x14ac:dyDescent="0.25">
      <c r="B5" s="1" t="s">
        <v>4</v>
      </c>
      <c r="C5" s="2" t="s">
        <v>85</v>
      </c>
      <c r="D5" s="11"/>
      <c r="F5" s="13"/>
      <c r="I5" s="8"/>
      <c r="J5" s="8"/>
      <c r="K5" s="8"/>
      <c r="L5" s="8"/>
      <c r="M5" s="8"/>
      <c r="N5" s="8"/>
      <c r="O5" s="8"/>
      <c r="P5" s="9"/>
      <c r="Q5" s="10"/>
      <c r="R5" s="10"/>
    </row>
    <row r="6" spans="2:25" s="1" customFormat="1" ht="18" customHeight="1" x14ac:dyDescent="0.25">
      <c r="B6" s="10" t="s">
        <v>38</v>
      </c>
      <c r="C6" s="55"/>
      <c r="D6" s="3"/>
      <c r="I6" s="8"/>
      <c r="J6" s="8"/>
      <c r="K6" s="8"/>
      <c r="L6" s="8"/>
      <c r="M6" s="8"/>
      <c r="N6" s="8"/>
      <c r="O6" s="8"/>
      <c r="P6" s="9"/>
      <c r="Q6" s="10"/>
      <c r="R6" s="10"/>
    </row>
    <row r="7" spans="2:25" s="10" customFormat="1" ht="51" customHeight="1" x14ac:dyDescent="0.25">
      <c r="B7" s="14">
        <v>216</v>
      </c>
      <c r="C7" s="15" t="s">
        <v>80</v>
      </c>
      <c r="D7" s="15" t="s">
        <v>81</v>
      </c>
      <c r="E7" s="15" t="s">
        <v>82</v>
      </c>
      <c r="F7" s="15" t="s">
        <v>83</v>
      </c>
      <c r="G7" s="15"/>
      <c r="H7" s="15"/>
      <c r="I7" s="16"/>
      <c r="J7" s="16"/>
      <c r="K7" s="16"/>
      <c r="L7" s="16"/>
      <c r="M7" s="16"/>
      <c r="N7" s="16"/>
      <c r="O7" s="16"/>
      <c r="P7" s="17" t="s">
        <v>9</v>
      </c>
      <c r="Q7" s="18" t="s">
        <v>10</v>
      </c>
      <c r="R7" s="19" t="s">
        <v>11</v>
      </c>
      <c r="S7" s="20" t="str">
        <f>$C$5</f>
        <v>12m</v>
      </c>
      <c r="T7" s="21" t="e">
        <f>SUM(R17:R19)-SUM(X17:X19)</f>
        <v>#REF!</v>
      </c>
      <c r="U7" s="22">
        <f>C3</f>
        <v>46116</v>
      </c>
      <c r="V7" s="23"/>
      <c r="W7" s="23"/>
      <c r="X7" s="23"/>
      <c r="Y7" s="24"/>
    </row>
    <row r="8" spans="2:25" s="10" customFormat="1" ht="18" customHeight="1" x14ac:dyDescent="0.25">
      <c r="B8" s="14" t="s">
        <v>34</v>
      </c>
      <c r="C8" s="56">
        <v>2.33</v>
      </c>
      <c r="D8" s="56">
        <v>7.94</v>
      </c>
      <c r="E8" s="56">
        <v>9.7799999999999994</v>
      </c>
      <c r="F8" s="56">
        <v>2.59</v>
      </c>
      <c r="G8" s="56"/>
      <c r="H8" s="56"/>
      <c r="I8" s="57"/>
      <c r="J8" s="57"/>
      <c r="K8" s="57"/>
      <c r="L8" s="57"/>
      <c r="M8" s="57"/>
      <c r="N8" s="57"/>
      <c r="O8" s="57"/>
      <c r="P8" s="58">
        <f ca="1">R8-Q8</f>
        <v>17.72</v>
      </c>
      <c r="Q8" s="59">
        <f ca="1">SUMIF($C$7:$O$19,"*Pos*",$C8:$O8)</f>
        <v>4.92</v>
      </c>
      <c r="R8" s="60">
        <f t="shared" ref="R8:R19" si="0">SUM(C8:O8)</f>
        <v>22.639999999999997</v>
      </c>
      <c r="S8" s="61"/>
      <c r="T8" s="62"/>
      <c r="U8" s="62"/>
      <c r="V8" s="63"/>
      <c r="W8" s="63"/>
      <c r="X8" s="64"/>
      <c r="Y8" s="65"/>
    </row>
    <row r="9" spans="2:25" s="10" customFormat="1" ht="18" customHeight="1" x14ac:dyDescent="0.25">
      <c r="B9" s="25" t="s">
        <v>12</v>
      </c>
      <c r="C9" s="66">
        <v>0</v>
      </c>
      <c r="D9" s="67">
        <v>1</v>
      </c>
      <c r="E9" s="67">
        <v>1</v>
      </c>
      <c r="F9" s="67">
        <v>1</v>
      </c>
      <c r="G9" s="67">
        <v>0</v>
      </c>
      <c r="H9" s="67"/>
      <c r="I9" s="67"/>
      <c r="J9" s="67"/>
      <c r="K9" s="67"/>
      <c r="L9" s="67"/>
      <c r="M9" s="67"/>
      <c r="N9" s="67"/>
      <c r="O9" s="67"/>
      <c r="P9" s="68">
        <f t="shared" ref="P9:P18" ca="1" si="1">R9-Q9</f>
        <v>2</v>
      </c>
      <c r="Q9" s="69">
        <f ca="1">SUMIF($C$7:$O$19,"*Pos*",$C9:$O9)</f>
        <v>1</v>
      </c>
      <c r="R9" s="70">
        <f t="shared" si="0"/>
        <v>3</v>
      </c>
      <c r="S9" s="37"/>
      <c r="T9" s="71"/>
      <c r="U9" s="71"/>
      <c r="V9" s="9"/>
      <c r="W9" s="9"/>
      <c r="X9" s="72"/>
      <c r="Y9" s="73"/>
    </row>
    <row r="10" spans="2:25" s="10" customFormat="1" ht="18" customHeight="1" x14ac:dyDescent="0.25">
      <c r="B10" s="26" t="s">
        <v>13</v>
      </c>
      <c r="C10" s="74">
        <f>C9</f>
        <v>0</v>
      </c>
      <c r="D10" s="75">
        <f t="shared" ref="D10:O13" si="2">D9</f>
        <v>1</v>
      </c>
      <c r="E10" s="75">
        <f t="shared" ref="E10:J10" si="3">E9</f>
        <v>1</v>
      </c>
      <c r="F10" s="75">
        <f t="shared" si="3"/>
        <v>1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2"/>
        <v>0</v>
      </c>
      <c r="L10" s="75">
        <f t="shared" si="2"/>
        <v>0</v>
      </c>
      <c r="M10" s="75"/>
      <c r="N10" s="75"/>
      <c r="O10" s="75">
        <f t="shared" si="2"/>
        <v>0</v>
      </c>
      <c r="P10" s="74">
        <f t="shared" ca="1" si="1"/>
        <v>2</v>
      </c>
      <c r="Q10" s="76">
        <f ca="1">SUMIF($C$7:$O$19,"*Pos*",$C10:$O10)</f>
        <v>1</v>
      </c>
      <c r="R10" s="77">
        <f t="shared" si="0"/>
        <v>3</v>
      </c>
      <c r="S10" s="37"/>
      <c r="T10" s="71"/>
      <c r="U10" s="71"/>
      <c r="V10" s="9"/>
      <c r="W10" s="9"/>
      <c r="X10" s="72"/>
      <c r="Y10" s="73"/>
    </row>
    <row r="11" spans="2:25" s="10" customFormat="1" ht="18" customHeight="1" x14ac:dyDescent="0.25">
      <c r="B11" s="26" t="s">
        <v>14</v>
      </c>
      <c r="C11" s="74">
        <f>C10</f>
        <v>0</v>
      </c>
      <c r="D11" s="75">
        <f t="shared" si="2"/>
        <v>1</v>
      </c>
      <c r="E11" s="75">
        <f t="shared" ref="E11:J11" si="4">E10</f>
        <v>1</v>
      </c>
      <c r="F11" s="75">
        <f t="shared" si="4"/>
        <v>1</v>
      </c>
      <c r="G11" s="75">
        <f t="shared" si="4"/>
        <v>0</v>
      </c>
      <c r="H11" s="75">
        <f t="shared" si="4"/>
        <v>0</v>
      </c>
      <c r="I11" s="75">
        <f t="shared" si="4"/>
        <v>0</v>
      </c>
      <c r="J11" s="75">
        <f t="shared" si="4"/>
        <v>0</v>
      </c>
      <c r="K11" s="75">
        <f t="shared" si="2"/>
        <v>0</v>
      </c>
      <c r="L11" s="75">
        <f t="shared" si="2"/>
        <v>0</v>
      </c>
      <c r="M11" s="75"/>
      <c r="N11" s="75"/>
      <c r="O11" s="75">
        <f t="shared" si="2"/>
        <v>0</v>
      </c>
      <c r="P11" s="74">
        <f t="shared" ca="1" si="1"/>
        <v>2</v>
      </c>
      <c r="Q11" s="76">
        <f ca="1">SUMIF($C$7:$O$19,"*Pos*",$C11:$O11)</f>
        <v>1</v>
      </c>
      <c r="R11" s="77">
        <f t="shared" si="0"/>
        <v>3</v>
      </c>
      <c r="S11" s="37"/>
      <c r="T11" s="71"/>
      <c r="U11" s="71"/>
      <c r="V11" s="9"/>
      <c r="W11" s="9"/>
      <c r="X11" s="72"/>
      <c r="Y11" s="73"/>
    </row>
    <row r="12" spans="2:25" s="10" customFormat="1" ht="18" customHeight="1" x14ac:dyDescent="0.25">
      <c r="B12" s="26" t="s">
        <v>15</v>
      </c>
      <c r="C12" s="74">
        <f>C11</f>
        <v>0</v>
      </c>
      <c r="D12" s="75">
        <f t="shared" si="2"/>
        <v>1</v>
      </c>
      <c r="E12" s="75">
        <f t="shared" ref="E12:J12" si="5">E11</f>
        <v>1</v>
      </c>
      <c r="F12" s="75">
        <f t="shared" si="5"/>
        <v>1</v>
      </c>
      <c r="G12" s="75">
        <f t="shared" si="5"/>
        <v>0</v>
      </c>
      <c r="H12" s="75">
        <f t="shared" si="5"/>
        <v>0</v>
      </c>
      <c r="I12" s="75">
        <f t="shared" si="5"/>
        <v>0</v>
      </c>
      <c r="J12" s="75">
        <f t="shared" si="5"/>
        <v>0</v>
      </c>
      <c r="K12" s="75">
        <f t="shared" si="2"/>
        <v>0</v>
      </c>
      <c r="L12" s="75">
        <f t="shared" si="2"/>
        <v>0</v>
      </c>
      <c r="M12" s="75"/>
      <c r="N12" s="75"/>
      <c r="O12" s="75">
        <f t="shared" si="2"/>
        <v>0</v>
      </c>
      <c r="P12" s="74">
        <f t="shared" ca="1" si="1"/>
        <v>2</v>
      </c>
      <c r="Q12" s="76">
        <f t="shared" ref="Q12:Q18" ca="1" si="6">SUMIF($C$7:$O$19,"*Pos*",$C12:$O12)</f>
        <v>1</v>
      </c>
      <c r="R12" s="77">
        <f t="shared" si="0"/>
        <v>3</v>
      </c>
      <c r="S12" s="37"/>
      <c r="T12" s="71"/>
      <c r="U12" s="27" t="s">
        <v>35</v>
      </c>
      <c r="V12" s="28"/>
      <c r="W12" s="78"/>
      <c r="X12" s="72"/>
      <c r="Y12" s="79" t="s">
        <v>16</v>
      </c>
    </row>
    <row r="13" spans="2:25" s="10" customFormat="1" ht="18" customHeight="1" x14ac:dyDescent="0.25">
      <c r="B13" s="26" t="s">
        <v>17</v>
      </c>
      <c r="C13" s="74">
        <f>C12</f>
        <v>0</v>
      </c>
      <c r="D13" s="75">
        <f t="shared" si="2"/>
        <v>1</v>
      </c>
      <c r="E13" s="75">
        <f t="shared" ref="E13:J13" si="7">E12</f>
        <v>1</v>
      </c>
      <c r="F13" s="75">
        <f t="shared" si="7"/>
        <v>1</v>
      </c>
      <c r="G13" s="75">
        <f t="shared" si="7"/>
        <v>0</v>
      </c>
      <c r="H13" s="75">
        <f t="shared" si="7"/>
        <v>0</v>
      </c>
      <c r="I13" s="75">
        <f t="shared" si="7"/>
        <v>0</v>
      </c>
      <c r="J13" s="75">
        <f t="shared" si="7"/>
        <v>0</v>
      </c>
      <c r="K13" s="75">
        <f t="shared" si="2"/>
        <v>0</v>
      </c>
      <c r="L13" s="75">
        <f t="shared" si="2"/>
        <v>0</v>
      </c>
      <c r="M13" s="75"/>
      <c r="N13" s="75"/>
      <c r="O13" s="75">
        <f t="shared" si="2"/>
        <v>0</v>
      </c>
      <c r="P13" s="74">
        <f t="shared" ca="1" si="1"/>
        <v>2</v>
      </c>
      <c r="Q13" s="76">
        <f t="shared" ca="1" si="6"/>
        <v>1</v>
      </c>
      <c r="R13" s="77">
        <f t="shared" si="0"/>
        <v>3</v>
      </c>
      <c r="S13" s="37"/>
      <c r="T13" s="71"/>
      <c r="U13" s="29" t="s">
        <v>18</v>
      </c>
      <c r="V13" s="80" t="e">
        <f>'241 (Mo-Fri)'!#REF!</f>
        <v>#REF!</v>
      </c>
      <c r="W13" s="81"/>
      <c r="X13" s="82" t="e">
        <f ca="1">V13-P13</f>
        <v>#REF!</v>
      </c>
      <c r="Y13" s="83" t="e">
        <f>'241 (Mo-Fri)'!#REF!</f>
        <v>#REF!</v>
      </c>
    </row>
    <row r="14" spans="2:25" s="10" customFormat="1" ht="18" customHeight="1" x14ac:dyDescent="0.25">
      <c r="B14" s="26" t="s">
        <v>19</v>
      </c>
      <c r="C14" s="84">
        <v>0</v>
      </c>
      <c r="D14" s="85">
        <v>1</v>
      </c>
      <c r="E14" s="85">
        <v>1</v>
      </c>
      <c r="F14" s="85">
        <v>1</v>
      </c>
      <c r="G14" s="85">
        <v>0</v>
      </c>
      <c r="H14" s="85"/>
      <c r="I14" s="85">
        <v>0</v>
      </c>
      <c r="J14" s="85"/>
      <c r="K14" s="85"/>
      <c r="L14" s="85"/>
      <c r="M14" s="85"/>
      <c r="N14" s="85"/>
      <c r="O14" s="85"/>
      <c r="P14" s="74">
        <f t="shared" ca="1" si="1"/>
        <v>2</v>
      </c>
      <c r="Q14" s="76">
        <f t="shared" ca="1" si="6"/>
        <v>1</v>
      </c>
      <c r="R14" s="77">
        <f t="shared" si="0"/>
        <v>3</v>
      </c>
      <c r="S14" s="37"/>
      <c r="T14" s="71"/>
      <c r="U14" s="29" t="s">
        <v>20</v>
      </c>
      <c r="V14" s="80" t="e">
        <f>'241 (Mo-Fri)'!#REF!</f>
        <v>#REF!</v>
      </c>
      <c r="W14" s="81"/>
      <c r="X14" s="82" t="e">
        <f ca="1">V14-P14</f>
        <v>#REF!</v>
      </c>
      <c r="Y14" s="83" t="e">
        <f>'241 (Mo-Fri)'!#REF!</f>
        <v>#REF!</v>
      </c>
    </row>
    <row r="15" spans="2:25" s="10" customFormat="1" ht="18" customHeight="1" x14ac:dyDescent="0.25">
      <c r="B15" s="26" t="s">
        <v>21</v>
      </c>
      <c r="C15" s="74">
        <f>C14</f>
        <v>0</v>
      </c>
      <c r="D15" s="75">
        <f t="shared" ref="D15:O15" si="8">D14</f>
        <v>1</v>
      </c>
      <c r="E15" s="75">
        <f t="shared" si="8"/>
        <v>1</v>
      </c>
      <c r="F15" s="75">
        <f t="shared" si="8"/>
        <v>1</v>
      </c>
      <c r="G15" s="75">
        <f t="shared" si="8"/>
        <v>0</v>
      </c>
      <c r="H15" s="75">
        <f t="shared" si="8"/>
        <v>0</v>
      </c>
      <c r="I15" s="75">
        <f t="shared" si="8"/>
        <v>0</v>
      </c>
      <c r="J15" s="75">
        <f t="shared" si="8"/>
        <v>0</v>
      </c>
      <c r="K15" s="75">
        <f t="shared" si="8"/>
        <v>0</v>
      </c>
      <c r="L15" s="75">
        <f t="shared" si="8"/>
        <v>0</v>
      </c>
      <c r="M15" s="75">
        <f t="shared" si="8"/>
        <v>0</v>
      </c>
      <c r="N15" s="75">
        <f t="shared" si="8"/>
        <v>0</v>
      </c>
      <c r="O15" s="75">
        <f t="shared" si="8"/>
        <v>0</v>
      </c>
      <c r="P15" s="74">
        <f t="shared" ca="1" si="1"/>
        <v>2</v>
      </c>
      <c r="Q15" s="76">
        <f t="shared" ca="1" si="6"/>
        <v>1</v>
      </c>
      <c r="R15" s="77">
        <f t="shared" si="0"/>
        <v>3</v>
      </c>
      <c r="S15" s="37"/>
      <c r="T15" s="71"/>
      <c r="U15" s="29" t="s">
        <v>22</v>
      </c>
      <c r="V15" s="104" t="e">
        <f>V14</f>
        <v>#REF!</v>
      </c>
      <c r="W15" s="81"/>
      <c r="X15" s="82" t="e">
        <f ca="1">V15-P15</f>
        <v>#REF!</v>
      </c>
      <c r="Y15" s="92" t="e">
        <f>Y14</f>
        <v>#REF!</v>
      </c>
    </row>
    <row r="16" spans="2:25" s="10" customFormat="1" ht="18" customHeight="1" x14ac:dyDescent="0.25">
      <c r="B16" s="30" t="s">
        <v>23</v>
      </c>
      <c r="C16" s="86">
        <f>C15</f>
        <v>0</v>
      </c>
      <c r="D16" s="87">
        <f t="shared" ref="D16:O16" si="9">D15</f>
        <v>1</v>
      </c>
      <c r="E16" s="87">
        <f t="shared" si="9"/>
        <v>1</v>
      </c>
      <c r="F16" s="87">
        <f t="shared" si="9"/>
        <v>1</v>
      </c>
      <c r="G16" s="87">
        <f t="shared" si="9"/>
        <v>0</v>
      </c>
      <c r="H16" s="87">
        <f t="shared" si="9"/>
        <v>0</v>
      </c>
      <c r="I16" s="87">
        <f t="shared" si="9"/>
        <v>0</v>
      </c>
      <c r="J16" s="87">
        <f t="shared" si="9"/>
        <v>0</v>
      </c>
      <c r="K16" s="87">
        <f t="shared" si="9"/>
        <v>0</v>
      </c>
      <c r="L16" s="87">
        <f t="shared" si="9"/>
        <v>0</v>
      </c>
      <c r="M16" s="87"/>
      <c r="N16" s="87"/>
      <c r="O16" s="87">
        <f t="shared" si="9"/>
        <v>0</v>
      </c>
      <c r="P16" s="86">
        <f t="shared" ca="1" si="1"/>
        <v>2</v>
      </c>
      <c r="Q16" s="88">
        <f t="shared" ca="1" si="6"/>
        <v>1</v>
      </c>
      <c r="R16" s="89">
        <f t="shared" si="0"/>
        <v>3</v>
      </c>
      <c r="S16" s="37"/>
      <c r="T16" s="71"/>
      <c r="U16" s="31" t="s">
        <v>24</v>
      </c>
      <c r="V16" s="90" t="s">
        <v>25</v>
      </c>
      <c r="W16" s="90" t="s">
        <v>26</v>
      </c>
      <c r="X16" s="91" t="s">
        <v>27</v>
      </c>
      <c r="Y16" s="92"/>
    </row>
    <row r="17" spans="2:25" s="10" customFormat="1" ht="18" customHeight="1" x14ac:dyDescent="0.25">
      <c r="B17" s="32" t="str">
        <f>B7&amp;"KMS WKD"</f>
        <v>216KMS WKD</v>
      </c>
      <c r="C17" s="33">
        <f>C8*C12</f>
        <v>0</v>
      </c>
      <c r="D17" s="33">
        <f t="shared" ref="D17:O17" si="10">D8*D12</f>
        <v>7.94</v>
      </c>
      <c r="E17" s="33">
        <f>E8*E12</f>
        <v>9.7799999999999994</v>
      </c>
      <c r="F17" s="33">
        <f t="shared" si="10"/>
        <v>2.59</v>
      </c>
      <c r="G17" s="33">
        <f t="shared" ref="G17:J17" si="11">G8*G12</f>
        <v>0</v>
      </c>
      <c r="H17" s="33">
        <f t="shared" si="11"/>
        <v>0</v>
      </c>
      <c r="I17" s="33">
        <f t="shared" si="11"/>
        <v>0</v>
      </c>
      <c r="J17" s="33">
        <f t="shared" si="11"/>
        <v>0</v>
      </c>
      <c r="K17" s="33">
        <f t="shared" si="10"/>
        <v>0</v>
      </c>
      <c r="L17" s="33">
        <f t="shared" si="10"/>
        <v>0</v>
      </c>
      <c r="M17" s="33"/>
      <c r="N17" s="33"/>
      <c r="O17" s="33">
        <f t="shared" si="10"/>
        <v>0</v>
      </c>
      <c r="P17" s="34">
        <f t="shared" ca="1" si="1"/>
        <v>17.72</v>
      </c>
      <c r="Q17" s="35">
        <f t="shared" ca="1" si="6"/>
        <v>2.59</v>
      </c>
      <c r="R17" s="36">
        <f t="shared" si="0"/>
        <v>20.309999999999999</v>
      </c>
      <c r="S17" s="37"/>
      <c r="T17" s="29"/>
      <c r="U17" s="51" t="s">
        <v>18</v>
      </c>
      <c r="V17" s="52" t="e">
        <f>'241 (Mo-Fri)'!#REF!</f>
        <v>#REF!</v>
      </c>
      <c r="W17" s="52" t="e">
        <f>'241 (Mo-Fri)'!#REF!</f>
        <v>#REF!</v>
      </c>
      <c r="X17" s="53" t="e">
        <f>V17+W17</f>
        <v>#REF!</v>
      </c>
      <c r="Y17" s="39"/>
    </row>
    <row r="18" spans="2:25" s="10" customFormat="1" ht="18" customHeight="1" x14ac:dyDescent="0.25">
      <c r="B18" s="32" t="str">
        <f>B7&amp;"KMS SAT"</f>
        <v>216KMS SAT</v>
      </c>
      <c r="C18" s="33">
        <f>C8*C14</f>
        <v>0</v>
      </c>
      <c r="D18" s="33">
        <f t="shared" ref="D18:O18" si="12">D8*D14</f>
        <v>7.94</v>
      </c>
      <c r="E18" s="33">
        <f t="shared" si="12"/>
        <v>9.7799999999999994</v>
      </c>
      <c r="F18" s="33">
        <f>F8*F14</f>
        <v>2.59</v>
      </c>
      <c r="G18" s="33">
        <f t="shared" ref="G18:J18" si="13">G8*G14</f>
        <v>0</v>
      </c>
      <c r="H18" s="33">
        <f t="shared" si="13"/>
        <v>0</v>
      </c>
      <c r="I18" s="33">
        <f t="shared" si="13"/>
        <v>0</v>
      </c>
      <c r="J18" s="33">
        <f t="shared" si="13"/>
        <v>0</v>
      </c>
      <c r="K18" s="33">
        <f t="shared" si="12"/>
        <v>0</v>
      </c>
      <c r="L18" s="33">
        <f t="shared" si="12"/>
        <v>0</v>
      </c>
      <c r="M18" s="33"/>
      <c r="N18" s="33"/>
      <c r="O18" s="33">
        <f t="shared" si="12"/>
        <v>0</v>
      </c>
      <c r="P18" s="34">
        <f t="shared" ca="1" si="1"/>
        <v>17.72</v>
      </c>
      <c r="Q18" s="35">
        <f t="shared" ca="1" si="6"/>
        <v>2.59</v>
      </c>
      <c r="R18" s="36">
        <f t="shared" si="0"/>
        <v>20.309999999999999</v>
      </c>
      <c r="S18" s="37"/>
      <c r="T18" s="29"/>
      <c r="U18" s="29" t="s">
        <v>20</v>
      </c>
      <c r="V18" s="54" t="e">
        <f>'241 (Mo-Fri)'!#REF!</f>
        <v>#REF!</v>
      </c>
      <c r="W18" s="54" t="e">
        <f>'241 (Mo-Fri)'!#REF!</f>
        <v>#REF!</v>
      </c>
      <c r="X18" s="38" t="e">
        <f>V18+W18</f>
        <v>#REF!</v>
      </c>
      <c r="Y18" s="40"/>
    </row>
    <row r="19" spans="2:25" s="10" customFormat="1" ht="18" customHeight="1" x14ac:dyDescent="0.25">
      <c r="B19" s="30" t="str">
        <f>B7&amp;"KMS SUN/PH"</f>
        <v>216KMS SUN/PH</v>
      </c>
      <c r="C19" s="41">
        <f>C8*C15</f>
        <v>0</v>
      </c>
      <c r="D19" s="41">
        <f t="shared" ref="D19:O19" si="14">D8*D15</f>
        <v>7.94</v>
      </c>
      <c r="E19" s="41">
        <f>E8*E15</f>
        <v>9.7799999999999994</v>
      </c>
      <c r="F19" s="41">
        <f t="shared" si="14"/>
        <v>2.59</v>
      </c>
      <c r="G19" s="41">
        <f t="shared" ref="G19:J19" si="15">G8*G15</f>
        <v>0</v>
      </c>
      <c r="H19" s="41">
        <f t="shared" si="15"/>
        <v>0</v>
      </c>
      <c r="I19" s="41">
        <f t="shared" si="15"/>
        <v>0</v>
      </c>
      <c r="J19" s="41">
        <f t="shared" si="15"/>
        <v>0</v>
      </c>
      <c r="K19" s="41">
        <f t="shared" si="14"/>
        <v>0</v>
      </c>
      <c r="L19" s="41">
        <f t="shared" si="14"/>
        <v>0</v>
      </c>
      <c r="M19" s="41"/>
      <c r="N19" s="41"/>
      <c r="O19" s="41">
        <f t="shared" si="14"/>
        <v>0</v>
      </c>
      <c r="P19" s="93">
        <f ca="1">R19-Q19</f>
        <v>17.72</v>
      </c>
      <c r="Q19" s="94">
        <f ca="1">SUMIF($C$7:$O$19,"*Pos*",$C19:$O19)</f>
        <v>2.59</v>
      </c>
      <c r="R19" s="95">
        <f t="shared" si="0"/>
        <v>20.309999999999999</v>
      </c>
      <c r="S19" s="96"/>
      <c r="T19" s="97"/>
      <c r="U19" s="42" t="s">
        <v>22</v>
      </c>
      <c r="V19" s="103" t="e">
        <f>V18</f>
        <v>#REF!</v>
      </c>
      <c r="W19" s="103" t="e">
        <f>W18</f>
        <v>#REF!</v>
      </c>
      <c r="X19" s="43" t="e">
        <f>V19+W19</f>
        <v>#REF!</v>
      </c>
      <c r="Y19" s="44"/>
    </row>
    <row r="20" spans="2:25" s="10" customFormat="1" ht="18" customHeight="1" x14ac:dyDescent="0.25">
      <c r="I20" s="9"/>
      <c r="J20" s="9"/>
      <c r="K20" s="9"/>
      <c r="L20" s="9"/>
      <c r="M20" s="9"/>
      <c r="N20" s="9"/>
      <c r="O20" s="9"/>
      <c r="P20" s="9"/>
    </row>
    <row r="21" spans="2:25" s="10" customFormat="1" ht="18" customHeight="1" x14ac:dyDescent="0.25">
      <c r="B21" s="45" t="s">
        <v>2</v>
      </c>
      <c r="C21" s="45" t="s">
        <v>0</v>
      </c>
      <c r="D21" s="45" t="s">
        <v>28</v>
      </c>
      <c r="E21" s="45" t="s">
        <v>29</v>
      </c>
      <c r="F21" s="45" t="s">
        <v>30</v>
      </c>
      <c r="G21" s="45" t="s">
        <v>31</v>
      </c>
      <c r="H21" s="45" t="s">
        <v>36</v>
      </c>
      <c r="I21" s="9"/>
      <c r="J21" s="9"/>
      <c r="K21" s="9"/>
      <c r="L21" s="9"/>
      <c r="M21" s="9"/>
      <c r="N21" s="9"/>
      <c r="O21" s="9"/>
      <c r="P21" s="9"/>
      <c r="Q21" s="46"/>
      <c r="R21" s="46"/>
      <c r="U21" s="4"/>
      <c r="V21" s="4"/>
      <c r="W21" s="4"/>
      <c r="X21" s="4"/>
      <c r="Y21" s="4"/>
    </row>
    <row r="22" spans="2:25" s="4" customFormat="1" ht="18" customHeight="1" x14ac:dyDescent="0.3">
      <c r="B22" s="47" t="str">
        <f>$C$4</f>
        <v>KID</v>
      </c>
      <c r="C22" s="47">
        <f>$C$1</f>
        <v>241</v>
      </c>
      <c r="D22" s="48"/>
      <c r="E22" s="48"/>
      <c r="F22" s="49"/>
      <c r="G22" s="48"/>
      <c r="H22" s="50">
        <f>$C$3</f>
        <v>46116</v>
      </c>
      <c r="I22" s="5"/>
      <c r="J22" s="98" t="s">
        <v>2</v>
      </c>
      <c r="K22" s="98" t="s">
        <v>0</v>
      </c>
      <c r="L22" s="98" t="s">
        <v>36</v>
      </c>
      <c r="M22" s="98" t="s">
        <v>29</v>
      </c>
      <c r="N22" s="98" t="s">
        <v>31</v>
      </c>
      <c r="O22" s="98" t="s">
        <v>30</v>
      </c>
      <c r="P22" s="99" t="s">
        <v>32</v>
      </c>
      <c r="Q22" s="46"/>
      <c r="R22" s="46"/>
    </row>
    <row r="23" spans="2:25" s="4" customFormat="1" ht="18" customHeight="1" x14ac:dyDescent="0.3">
      <c r="B23" s="47" t="str">
        <f t="shared" ref="B23:B26" si="16">$C$4</f>
        <v>KID</v>
      </c>
      <c r="C23" s="47">
        <f t="shared" ref="C23:C26" si="17">$C$1</f>
        <v>241</v>
      </c>
      <c r="D23" s="48"/>
      <c r="E23" s="48"/>
      <c r="F23" s="49"/>
      <c r="G23" s="48"/>
      <c r="H23" s="50">
        <f t="shared" ref="H23:H26" si="18">$C$3</f>
        <v>46116</v>
      </c>
      <c r="I23" s="5"/>
      <c r="J23" s="99" t="s">
        <v>3</v>
      </c>
      <c r="K23" s="99">
        <v>241</v>
      </c>
      <c r="L23" s="100">
        <v>46054</v>
      </c>
      <c r="M23" s="99" t="s">
        <v>84</v>
      </c>
      <c r="N23" s="99" t="s">
        <v>84</v>
      </c>
      <c r="O23" s="99" t="s">
        <v>84</v>
      </c>
      <c r="P23" s="99"/>
      <c r="Q23" s="46"/>
      <c r="R23" s="46"/>
    </row>
    <row r="24" spans="2:25" s="4" customFormat="1" ht="18" customHeight="1" x14ac:dyDescent="0.3">
      <c r="B24" s="47" t="str">
        <f t="shared" si="16"/>
        <v>KID</v>
      </c>
      <c r="C24" s="47">
        <f t="shared" si="17"/>
        <v>241</v>
      </c>
      <c r="D24" s="48"/>
      <c r="E24" s="48"/>
      <c r="F24" s="49"/>
      <c r="G24" s="48"/>
      <c r="H24" s="50">
        <f t="shared" si="18"/>
        <v>46116</v>
      </c>
      <c r="I24" s="5"/>
      <c r="J24" s="99" t="s">
        <v>37</v>
      </c>
      <c r="K24" s="99"/>
      <c r="L24" s="99"/>
      <c r="M24" s="99"/>
      <c r="N24" s="99"/>
      <c r="O24" s="99"/>
      <c r="P24" s="99"/>
      <c r="Q24" s="46"/>
      <c r="R24" s="46"/>
    </row>
    <row r="25" spans="2:25" s="4" customFormat="1" ht="18" customHeight="1" x14ac:dyDescent="0.25">
      <c r="B25" s="47" t="str">
        <f t="shared" si="16"/>
        <v>KID</v>
      </c>
      <c r="C25" s="47">
        <f t="shared" si="17"/>
        <v>241</v>
      </c>
      <c r="D25" s="48"/>
      <c r="E25" s="48"/>
      <c r="F25" s="49"/>
      <c r="G25" s="48"/>
      <c r="H25" s="50">
        <f t="shared" si="18"/>
        <v>46116</v>
      </c>
      <c r="I25" s="5"/>
      <c r="J25"/>
      <c r="K25"/>
      <c r="L25"/>
      <c r="M25"/>
      <c r="N25"/>
      <c r="O25"/>
      <c r="P25"/>
      <c r="Q25" s="46"/>
      <c r="R25" s="46"/>
    </row>
    <row r="26" spans="2:25" s="4" customFormat="1" ht="18" customHeight="1" x14ac:dyDescent="0.25">
      <c r="B26" s="47" t="str">
        <f t="shared" si="16"/>
        <v>KID</v>
      </c>
      <c r="C26" s="47">
        <f t="shared" si="17"/>
        <v>241</v>
      </c>
      <c r="D26" s="48"/>
      <c r="E26" s="48"/>
      <c r="F26" s="49"/>
      <c r="G26" s="48"/>
      <c r="H26" s="50">
        <f t="shared" si="18"/>
        <v>46116</v>
      </c>
      <c r="I26" s="5"/>
      <c r="J26"/>
      <c r="K26"/>
      <c r="L26"/>
      <c r="M26"/>
      <c r="N26"/>
      <c r="O26"/>
      <c r="P26"/>
      <c r="Q26" s="46"/>
      <c r="R26" s="46"/>
    </row>
    <row r="27" spans="2:25" s="4" customFormat="1" ht="18" customHeight="1" x14ac:dyDescent="0.25">
      <c r="B27" s="102"/>
      <c r="C27" s="102"/>
      <c r="D27" s="102"/>
      <c r="E27" s="102"/>
      <c r="F27" s="102"/>
      <c r="G27" s="102"/>
      <c r="H27" s="102"/>
      <c r="I27" s="5"/>
      <c r="J27"/>
      <c r="K27"/>
      <c r="L27"/>
      <c r="M27"/>
      <c r="N27"/>
      <c r="O27"/>
      <c r="P27"/>
      <c r="Q27" s="46"/>
      <c r="R27" s="46"/>
    </row>
    <row r="28" spans="2:25" s="4" customFormat="1" ht="18" customHeight="1" x14ac:dyDescent="0.25">
      <c r="B28" s="102"/>
      <c r="C28" s="102"/>
      <c r="D28" s="102"/>
      <c r="E28" s="102"/>
      <c r="F28" s="102"/>
      <c r="G28" s="102"/>
      <c r="H28" s="102"/>
      <c r="I28" s="5"/>
      <c r="J28"/>
      <c r="K28"/>
      <c r="L28"/>
      <c r="M28"/>
      <c r="N28"/>
      <c r="O28"/>
      <c r="P28"/>
      <c r="Q28" s="46"/>
      <c r="R28" s="46"/>
    </row>
    <row r="29" spans="2:25" s="4" customFormat="1" ht="18" customHeight="1" x14ac:dyDescent="0.25">
      <c r="B29" s="102"/>
      <c r="C29" s="102"/>
      <c r="D29" s="102"/>
      <c r="E29" s="102"/>
      <c r="F29" s="102"/>
      <c r="G29" s="102"/>
      <c r="H29" s="102"/>
      <c r="I29" s="5"/>
      <c r="J29"/>
      <c r="K29"/>
      <c r="L29"/>
      <c r="M29"/>
      <c r="N29"/>
      <c r="O29"/>
      <c r="P29"/>
      <c r="Q29" s="46"/>
      <c r="R29" s="46"/>
    </row>
    <row r="30" spans="2:25" s="4" customFormat="1" ht="18" customHeight="1" x14ac:dyDescent="0.25">
      <c r="B30" s="102"/>
      <c r="C30" s="102"/>
      <c r="D30" s="102"/>
      <c r="E30" s="102"/>
      <c r="F30" s="102"/>
      <c r="G30" s="102"/>
      <c r="H30" s="102"/>
      <c r="I30" s="5"/>
      <c r="J30"/>
      <c r="K30"/>
      <c r="L30"/>
      <c r="M30"/>
      <c r="N30"/>
      <c r="O30"/>
      <c r="P30"/>
      <c r="Q30" s="46"/>
      <c r="R30" s="46"/>
    </row>
    <row r="31" spans="2:25" s="4" customFormat="1" ht="18" customHeight="1" x14ac:dyDescent="0.25">
      <c r="B31" s="102"/>
      <c r="C31" s="102"/>
      <c r="D31" s="102"/>
      <c r="E31" s="102"/>
      <c r="F31" s="102"/>
      <c r="G31" s="102"/>
      <c r="H31" s="102"/>
      <c r="I31" s="5"/>
      <c r="J31"/>
      <c r="K31"/>
      <c r="L31"/>
      <c r="M31"/>
      <c r="N31"/>
      <c r="O31"/>
      <c r="P31"/>
      <c r="Q31" s="46"/>
      <c r="R31" s="46"/>
    </row>
    <row r="32" spans="2:25" s="4" customFormat="1" ht="18" customHeight="1" x14ac:dyDescent="0.25">
      <c r="B32" s="102"/>
      <c r="C32" s="102"/>
      <c r="D32" s="102"/>
      <c r="E32" s="102"/>
      <c r="F32" s="102"/>
      <c r="G32" s="102"/>
      <c r="H32" s="102"/>
      <c r="I32" s="5"/>
      <c r="J32"/>
      <c r="K32"/>
      <c r="L32"/>
      <c r="M32"/>
      <c r="N32"/>
      <c r="O32"/>
      <c r="P32"/>
      <c r="Q32" s="46"/>
      <c r="R32" s="46"/>
    </row>
    <row r="33" spans="2:16" s="4" customFormat="1" ht="18" customHeight="1" x14ac:dyDescent="0.25">
      <c r="B33" s="102"/>
      <c r="C33" s="102"/>
      <c r="D33" s="102"/>
      <c r="E33" s="102"/>
      <c r="F33" s="102"/>
      <c r="G33" s="102"/>
      <c r="H33" s="102"/>
      <c r="J33"/>
      <c r="K33"/>
      <c r="L33"/>
      <c r="M33"/>
      <c r="N33"/>
      <c r="O33"/>
      <c r="P33"/>
    </row>
    <row r="34" spans="2:16" s="4" customFormat="1" ht="18" customHeight="1" x14ac:dyDescent="0.25">
      <c r="B34" s="102"/>
      <c r="C34" s="102"/>
      <c r="D34" s="102"/>
      <c r="E34" s="102"/>
      <c r="F34" s="102"/>
      <c r="G34" s="102"/>
      <c r="H34" s="102"/>
      <c r="J34"/>
      <c r="K34"/>
      <c r="L34"/>
      <c r="M34"/>
      <c r="N34"/>
      <c r="O34"/>
      <c r="P34"/>
    </row>
    <row r="35" spans="2:16" s="4" customFormat="1" ht="18" customHeight="1" x14ac:dyDescent="0.25">
      <c r="B35" s="102"/>
      <c r="C35" s="102"/>
      <c r="D35" s="102"/>
      <c r="E35" s="102"/>
      <c r="F35" s="102"/>
      <c r="G35" s="102"/>
      <c r="H35" s="102"/>
      <c r="J35"/>
      <c r="K35"/>
      <c r="L35"/>
      <c r="M35"/>
      <c r="N35"/>
      <c r="O35"/>
      <c r="P35"/>
    </row>
    <row r="36" spans="2:16" s="4" customFormat="1" ht="18" customHeight="1" x14ac:dyDescent="0.25">
      <c r="B36" s="102"/>
      <c r="C36" s="102"/>
      <c r="D36" s="102"/>
      <c r="E36" s="102"/>
      <c r="F36" s="102"/>
      <c r="G36" s="102"/>
      <c r="H36" s="102"/>
      <c r="J36"/>
      <c r="K36"/>
      <c r="L36"/>
      <c r="M36"/>
      <c r="N36"/>
      <c r="O36"/>
      <c r="P36"/>
    </row>
    <row r="37" spans="2:16" s="4" customFormat="1" ht="18" customHeight="1" x14ac:dyDescent="0.25">
      <c r="B37" s="102"/>
      <c r="C37" s="102"/>
      <c r="D37" s="102"/>
      <c r="E37" s="102"/>
      <c r="F37" s="102"/>
      <c r="G37" s="102"/>
      <c r="H37" s="102"/>
      <c r="J37"/>
      <c r="K37"/>
      <c r="L37"/>
      <c r="M37"/>
      <c r="N37"/>
      <c r="O37"/>
      <c r="P37"/>
    </row>
    <row r="38" spans="2:16" s="4" customFormat="1" ht="18" customHeight="1" x14ac:dyDescent="0.25">
      <c r="B38" s="102"/>
      <c r="C38" s="102"/>
      <c r="D38" s="102"/>
      <c r="E38" s="102"/>
      <c r="F38" s="102"/>
      <c r="G38" s="102"/>
      <c r="H38" s="102"/>
      <c r="J38"/>
      <c r="K38"/>
      <c r="L38"/>
      <c r="M38"/>
      <c r="N38"/>
      <c r="O38"/>
      <c r="P38"/>
    </row>
    <row r="39" spans="2:16" s="4" customFormat="1" ht="18" customHeight="1" x14ac:dyDescent="0.25">
      <c r="B39" s="102"/>
      <c r="C39" s="102"/>
      <c r="D39" s="102"/>
      <c r="E39" s="102"/>
      <c r="F39" s="102"/>
      <c r="G39" s="102"/>
      <c r="H39" s="102"/>
      <c r="J39"/>
      <c r="K39"/>
      <c r="L39"/>
      <c r="M39"/>
      <c r="N39"/>
      <c r="O39"/>
      <c r="P39"/>
    </row>
    <row r="40" spans="2:16" s="4" customFormat="1" ht="18" customHeight="1" x14ac:dyDescent="0.25">
      <c r="B40" s="102"/>
      <c r="C40" s="102"/>
      <c r="D40" s="102"/>
      <c r="E40" s="102"/>
      <c r="F40" s="102"/>
      <c r="G40" s="102"/>
      <c r="H40" s="102"/>
      <c r="J40"/>
      <c r="K40"/>
      <c r="L40"/>
      <c r="M40"/>
      <c r="N40"/>
      <c r="O40"/>
      <c r="P40"/>
    </row>
    <row r="41" spans="2:16" s="4" customFormat="1" ht="18" customHeight="1" x14ac:dyDescent="0.25">
      <c r="B41" s="102"/>
      <c r="C41" s="102"/>
      <c r="D41" s="102"/>
      <c r="E41" s="102"/>
      <c r="F41" s="102"/>
      <c r="G41" s="102"/>
      <c r="H41" s="102"/>
      <c r="J41"/>
      <c r="K41"/>
      <c r="L41"/>
      <c r="M41"/>
      <c r="N41"/>
      <c r="O41"/>
      <c r="P41"/>
    </row>
    <row r="42" spans="2:16" s="4" customFormat="1" ht="18" customHeight="1" x14ac:dyDescent="0.25">
      <c r="B42" s="102"/>
      <c r="C42" s="102"/>
      <c r="D42" s="102"/>
      <c r="E42" s="102"/>
      <c r="F42" s="102"/>
      <c r="G42" s="102"/>
      <c r="H42" s="102"/>
      <c r="J42"/>
      <c r="K42"/>
      <c r="L42"/>
      <c r="M42"/>
      <c r="N42"/>
      <c r="O42"/>
      <c r="P42"/>
    </row>
    <row r="43" spans="2:16" s="4" customFormat="1" ht="18" customHeight="1" x14ac:dyDescent="0.25">
      <c r="B43" s="102"/>
      <c r="C43" s="102"/>
      <c r="D43" s="102"/>
      <c r="E43" s="102"/>
      <c r="F43" s="102"/>
      <c r="G43" s="102"/>
      <c r="H43" s="102"/>
      <c r="J43"/>
      <c r="K43"/>
      <c r="L43"/>
      <c r="M43"/>
      <c r="N43"/>
      <c r="O43"/>
      <c r="P43"/>
    </row>
    <row r="44" spans="2:16" s="4" customFormat="1" ht="18" customHeight="1" x14ac:dyDescent="0.25">
      <c r="B44" s="102"/>
      <c r="C44" s="102"/>
      <c r="D44" s="102"/>
      <c r="E44" s="102"/>
      <c r="F44" s="102"/>
      <c r="G44" s="102"/>
      <c r="H44" s="102"/>
      <c r="J44"/>
      <c r="K44"/>
      <c r="L44"/>
      <c r="M44"/>
      <c r="N44"/>
      <c r="O44"/>
      <c r="P44"/>
    </row>
    <row r="45" spans="2:16" s="4" customFormat="1" ht="18" customHeight="1" x14ac:dyDescent="0.25">
      <c r="B45" s="102"/>
      <c r="C45" s="102"/>
      <c r="D45" s="102"/>
      <c r="E45" s="102"/>
      <c r="F45" s="102"/>
      <c r="G45" s="102"/>
      <c r="H45" s="102"/>
      <c r="J45"/>
      <c r="K45"/>
      <c r="L45"/>
      <c r="M45"/>
      <c r="N45"/>
      <c r="O45"/>
      <c r="P45"/>
    </row>
    <row r="46" spans="2:16" s="4" customFormat="1" ht="18" customHeight="1" x14ac:dyDescent="0.25">
      <c r="B46" s="102"/>
      <c r="C46" s="102"/>
      <c r="D46" s="102"/>
      <c r="E46" s="102"/>
      <c r="F46" s="102"/>
      <c r="G46" s="102"/>
      <c r="H46" s="102"/>
      <c r="J46"/>
      <c r="K46"/>
      <c r="L46"/>
      <c r="M46"/>
      <c r="N46"/>
      <c r="O46"/>
      <c r="P46"/>
    </row>
    <row r="47" spans="2:16" s="4" customFormat="1" ht="18" customHeight="1" x14ac:dyDescent="0.25">
      <c r="B47" s="102"/>
      <c r="C47" s="102"/>
      <c r="D47" s="102"/>
      <c r="E47" s="102"/>
      <c r="F47" s="102"/>
      <c r="G47" s="102"/>
      <c r="H47" s="102"/>
      <c r="J47"/>
      <c r="K47"/>
      <c r="L47"/>
      <c r="M47"/>
      <c r="N47"/>
      <c r="O47"/>
      <c r="P47"/>
    </row>
    <row r="48" spans="2:16" s="4" customFormat="1" ht="18" customHeight="1" x14ac:dyDescent="0.25">
      <c r="B48" s="102"/>
      <c r="C48" s="102"/>
      <c r="D48" s="102"/>
      <c r="E48" s="102"/>
      <c r="F48" s="102"/>
      <c r="G48" s="102"/>
      <c r="H48" s="102"/>
    </row>
    <row r="49" spans="2:8" s="4" customFormat="1" ht="18" customHeight="1" x14ac:dyDescent="0.25">
      <c r="B49" s="102"/>
      <c r="C49" s="102"/>
      <c r="D49" s="102"/>
      <c r="E49" s="102"/>
      <c r="F49" s="102"/>
      <c r="G49" s="102"/>
      <c r="H49" s="10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3"/>
  <sheetViews>
    <sheetView showGridLines="0" zoomScale="75" zoomScaleNormal="75" zoomScaleSheetLayoutView="75" workbookViewId="0">
      <pane xSplit="2" topLeftCell="C1" activePane="topRight" state="frozen"/>
      <selection activeCell="E40" sqref="E40:E48"/>
      <selection pane="topRight" activeCell="I7" sqref="I7"/>
    </sheetView>
  </sheetViews>
  <sheetFormatPr defaultColWidth="12.59765625" defaultRowHeight="18" customHeight="1" outlineLevelRow="1" x14ac:dyDescent="0.25"/>
  <cols>
    <col min="1" max="1" width="2.19921875" style="105" customWidth="1"/>
    <col min="2" max="2" width="20.19921875" style="105" customWidth="1"/>
    <col min="3" max="3" width="8.59765625" style="105" customWidth="1"/>
    <col min="4" max="4" width="11.19921875" style="105" customWidth="1"/>
    <col min="5" max="5" width="11" style="105" customWidth="1"/>
    <col min="6" max="6" width="9.69921875" style="105" customWidth="1"/>
    <col min="7" max="9" width="8.69921875" style="105" customWidth="1"/>
    <col min="10" max="10" width="8.69921875" style="105" hidden="1" customWidth="1"/>
    <col min="11" max="12" width="8.69921875" style="105" customWidth="1"/>
    <col min="13" max="13" width="8.69921875" style="105" hidden="1" customWidth="1"/>
    <col min="14" max="17" width="8.69921875" style="105" customWidth="1"/>
    <col min="18" max="18" width="8.69921875" style="105" hidden="1" customWidth="1"/>
    <col min="19" max="20" width="8.69921875" style="105" customWidth="1"/>
    <col min="21" max="21" width="8.69921875" style="105" hidden="1" customWidth="1"/>
    <col min="22" max="25" width="8.69921875" style="105" customWidth="1"/>
    <col min="26" max="26" width="8.69921875" style="105" hidden="1" customWidth="1"/>
    <col min="27" max="27" width="2.19921875" style="108" customWidth="1"/>
    <col min="28" max="42" width="8" style="105" customWidth="1"/>
    <col min="43" max="16384" width="12.59765625" style="105"/>
  </cols>
  <sheetData>
    <row r="1" spans="1:26" s="108" customFormat="1" ht="18" customHeight="1" x14ac:dyDescent="0.25">
      <c r="A1" s="105"/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5"/>
    </row>
    <row r="2" spans="1:26" s="112" customFormat="1" ht="21.75" customHeight="1" x14ac:dyDescent="0.25">
      <c r="A2" s="109"/>
      <c r="B2" s="157" t="str">
        <f>Input!$B$1 &amp;"" &amp;Input!$C$1 &amp;": " &amp;Input!$C$2</f>
        <v>Route 241: Atlantis - Saxonsea - Sherwood - Protea Park - Avondale</v>
      </c>
      <c r="C2" s="158"/>
      <c r="D2" s="158"/>
      <c r="E2" s="159"/>
      <c r="F2" s="159"/>
      <c r="G2" s="158"/>
      <c r="H2" s="160"/>
      <c r="I2" s="135"/>
      <c r="J2" s="135"/>
      <c r="K2" s="135"/>
      <c r="L2" s="136"/>
      <c r="M2" s="135"/>
      <c r="N2" s="135"/>
      <c r="O2" s="136"/>
      <c r="P2" s="135"/>
      <c r="Q2" s="135"/>
      <c r="R2" s="136"/>
      <c r="S2" s="135"/>
      <c r="T2" s="135"/>
      <c r="U2" s="135"/>
      <c r="V2" s="135"/>
      <c r="W2" s="136"/>
      <c r="X2" s="135"/>
      <c r="Y2" s="136"/>
      <c r="Z2" s="137"/>
    </row>
    <row r="3" spans="1:26" s="115" customFormat="1" ht="21.75" customHeight="1" x14ac:dyDescent="0.25">
      <c r="A3" s="109"/>
      <c r="B3" s="161" t="str">
        <f>Input!$B$3 &amp;" " &amp;TEXT(Input!$C$3,"dd mmm yyyy")</f>
        <v>Timetable effective 04 Apr 2026</v>
      </c>
      <c r="C3" s="152"/>
      <c r="D3" s="152"/>
      <c r="E3" s="162"/>
      <c r="F3" s="162"/>
      <c r="G3" s="152"/>
      <c r="H3" s="163"/>
      <c r="I3" s="135"/>
      <c r="J3" s="138"/>
      <c r="K3" s="135"/>
      <c r="L3" s="139"/>
      <c r="M3" s="138"/>
      <c r="N3" s="138"/>
      <c r="O3" s="139"/>
      <c r="P3" s="138"/>
      <c r="Q3" s="138"/>
      <c r="R3" s="139"/>
      <c r="S3" s="138"/>
      <c r="T3" s="138"/>
      <c r="U3" s="138"/>
      <c r="V3" s="138"/>
      <c r="W3" s="139"/>
      <c r="X3" s="138"/>
      <c r="Y3" s="139"/>
      <c r="Z3" s="140"/>
    </row>
    <row r="4" spans="1:26" s="112" customFormat="1" ht="21.75" customHeight="1" x14ac:dyDescent="0.25">
      <c r="A4" s="109"/>
      <c r="B4" s="164" t="s">
        <v>33</v>
      </c>
      <c r="C4" s="165"/>
      <c r="D4" s="165"/>
      <c r="E4" s="166"/>
      <c r="F4" s="166"/>
      <c r="G4" s="165"/>
      <c r="H4" s="167"/>
      <c r="I4" s="135"/>
      <c r="J4" s="135"/>
      <c r="K4" s="135"/>
      <c r="L4" s="135"/>
      <c r="M4" s="135"/>
      <c r="N4" s="135"/>
      <c r="O4" s="136"/>
      <c r="P4" s="135"/>
      <c r="Q4" s="135"/>
      <c r="R4" s="136"/>
      <c r="S4" s="135"/>
      <c r="T4" s="135"/>
      <c r="U4" s="135"/>
      <c r="V4" s="135"/>
      <c r="W4" s="136"/>
      <c r="X4" s="135"/>
      <c r="Y4" s="136"/>
      <c r="Z4" s="141"/>
    </row>
    <row r="5" spans="1:26" s="105" customFormat="1" ht="18" customHeight="1" x14ac:dyDescent="0.25">
      <c r="W5" s="120"/>
      <c r="X5" s="120"/>
      <c r="Y5" s="120"/>
      <c r="Z5" s="120"/>
    </row>
    <row r="6" spans="1:26" s="117" customFormat="1" ht="21" customHeight="1" x14ac:dyDescent="0.25">
      <c r="A6" s="105"/>
      <c r="B6" s="124" t="s">
        <v>41</v>
      </c>
      <c r="C6" s="125" t="s">
        <v>5</v>
      </c>
      <c r="D6" s="142">
        <v>0.91666666666666663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20"/>
      <c r="W6" s="143"/>
    </row>
    <row r="7" spans="1:26" s="107" customFormat="1" ht="25.2" customHeight="1" x14ac:dyDescent="0.25">
      <c r="A7" s="105"/>
      <c r="B7" s="121" t="s">
        <v>42</v>
      </c>
      <c r="C7" s="122" t="s">
        <v>5</v>
      </c>
      <c r="D7" s="123">
        <v>0.91805555555555551</v>
      </c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20"/>
      <c r="W7" s="129"/>
    </row>
    <row r="8" spans="1:26" s="107" customFormat="1" ht="18" customHeight="1" x14ac:dyDescent="0.25">
      <c r="A8" s="105"/>
      <c r="B8" s="121" t="s">
        <v>43</v>
      </c>
      <c r="C8" s="122" t="s">
        <v>5</v>
      </c>
      <c r="D8" s="144">
        <v>0.91874999999999996</v>
      </c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20"/>
      <c r="W8" s="129"/>
    </row>
    <row r="9" spans="1:26" s="107" customFormat="1" ht="18" customHeight="1" x14ac:dyDescent="0.25">
      <c r="A9" s="105"/>
      <c r="B9" s="121" t="s">
        <v>44</v>
      </c>
      <c r="C9" s="122" t="s">
        <v>5</v>
      </c>
      <c r="D9" s="123">
        <v>0.9194444444444444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20"/>
      <c r="W9" s="129"/>
    </row>
    <row r="10" spans="1:26" s="107" customFormat="1" ht="18" customHeight="1" x14ac:dyDescent="0.25">
      <c r="A10" s="105"/>
      <c r="B10" s="121" t="s">
        <v>45</v>
      </c>
      <c r="C10" s="122" t="s">
        <v>5</v>
      </c>
      <c r="D10" s="123">
        <v>0.92013888888888884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20"/>
      <c r="W10" s="129"/>
    </row>
    <row r="11" spans="1:26" s="107" customFormat="1" ht="18" customHeight="1" x14ac:dyDescent="0.25">
      <c r="A11" s="105"/>
      <c r="B11" s="121" t="s">
        <v>46</v>
      </c>
      <c r="C11" s="122" t="s">
        <v>5</v>
      </c>
      <c r="D11" s="123">
        <v>0.92083333333333328</v>
      </c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20"/>
      <c r="W11" s="129"/>
    </row>
    <row r="12" spans="1:26" s="107" customFormat="1" ht="18" customHeight="1" x14ac:dyDescent="0.25">
      <c r="A12" s="105"/>
      <c r="B12" s="121" t="s">
        <v>47</v>
      </c>
      <c r="C12" s="122" t="s">
        <v>5</v>
      </c>
      <c r="D12" s="123">
        <v>0.92152777777777772</v>
      </c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20"/>
      <c r="W12" s="129"/>
    </row>
    <row r="13" spans="1:26" s="107" customFormat="1" ht="18" customHeight="1" x14ac:dyDescent="0.25">
      <c r="A13" s="105"/>
      <c r="B13" s="121" t="s">
        <v>48</v>
      </c>
      <c r="C13" s="122" t="s">
        <v>5</v>
      </c>
      <c r="D13" s="123">
        <v>0.92222222222222228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29"/>
      <c r="W13" s="129"/>
    </row>
    <row r="14" spans="1:26" s="108" customFormat="1" ht="18" customHeight="1" outlineLevel="1" x14ac:dyDescent="0.25">
      <c r="A14" s="109"/>
      <c r="B14" s="121" t="s">
        <v>49</v>
      </c>
      <c r="C14" s="122" t="s">
        <v>5</v>
      </c>
      <c r="D14" s="123">
        <v>0.92291666666666672</v>
      </c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45"/>
    </row>
    <row r="15" spans="1:26" s="108" customFormat="1" ht="18" customHeight="1" outlineLevel="1" x14ac:dyDescent="0.25">
      <c r="A15" s="109"/>
      <c r="B15" s="121" t="s">
        <v>50</v>
      </c>
      <c r="C15" s="122" t="s">
        <v>5</v>
      </c>
      <c r="D15" s="123">
        <v>0.92361111111111116</v>
      </c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</row>
    <row r="16" spans="1:26" s="108" customFormat="1" ht="18" customHeight="1" outlineLevel="1" x14ac:dyDescent="0.25">
      <c r="A16" s="109"/>
      <c r="B16" s="121" t="s">
        <v>51</v>
      </c>
      <c r="C16" s="122" t="s">
        <v>5</v>
      </c>
      <c r="D16" s="123">
        <v>0.9243055555555556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</row>
    <row r="17" spans="1:26" s="108" customFormat="1" ht="18" customHeight="1" outlineLevel="1" x14ac:dyDescent="0.25">
      <c r="A17" s="105"/>
      <c r="B17" s="121" t="s">
        <v>52</v>
      </c>
      <c r="C17" s="122" t="s">
        <v>5</v>
      </c>
      <c r="D17" s="123">
        <v>0.92500000000000004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6" s="105" customFormat="1" ht="18" customHeight="1" x14ac:dyDescent="0.25">
      <c r="A18" s="107"/>
      <c r="B18" s="121" t="s">
        <v>47</v>
      </c>
      <c r="C18" s="122" t="s">
        <v>5</v>
      </c>
      <c r="D18" s="123">
        <v>0.92569444444444449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</row>
    <row r="19" spans="1:26" s="105" customFormat="1" ht="18" customHeight="1" x14ac:dyDescent="0.25">
      <c r="A19" s="107"/>
      <c r="B19" s="121" t="s">
        <v>53</v>
      </c>
      <c r="C19" s="122" t="s">
        <v>5</v>
      </c>
      <c r="D19" s="123">
        <v>0.92708333333333337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</row>
    <row r="20" spans="1:26" s="105" customFormat="1" ht="18" customHeight="1" outlineLevel="1" x14ac:dyDescent="0.25">
      <c r="A20" s="107"/>
      <c r="B20" s="121" t="s">
        <v>54</v>
      </c>
      <c r="C20" s="122" t="s">
        <v>5</v>
      </c>
      <c r="D20" s="123">
        <v>0.92777777777777781</v>
      </c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</row>
    <row r="21" spans="1:26" s="105" customFormat="1" ht="18" customHeight="1" x14ac:dyDescent="0.25">
      <c r="A21" s="107"/>
      <c r="B21" s="121" t="s">
        <v>55</v>
      </c>
      <c r="C21" s="122" t="s">
        <v>5</v>
      </c>
      <c r="D21" s="123">
        <v>0.92847222222222225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</row>
    <row r="22" spans="1:26" s="105" customFormat="1" ht="18" customHeight="1" x14ac:dyDescent="0.25">
      <c r="A22" s="107"/>
      <c r="B22" s="121" t="s">
        <v>56</v>
      </c>
      <c r="C22" s="122" t="s">
        <v>5</v>
      </c>
      <c r="D22" s="123">
        <v>0.9291666666666667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</row>
    <row r="23" spans="1:26" s="105" customFormat="1" ht="18" customHeight="1" outlineLevel="1" x14ac:dyDescent="0.25">
      <c r="A23" s="107"/>
      <c r="B23" s="121" t="s">
        <v>57</v>
      </c>
      <c r="C23" s="122" t="s">
        <v>5</v>
      </c>
      <c r="D23" s="123">
        <v>0.92986111111111114</v>
      </c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</row>
    <row r="24" spans="1:26" s="105" customFormat="1" ht="18" customHeight="1" outlineLevel="1" x14ac:dyDescent="0.25">
      <c r="A24" s="107"/>
      <c r="B24" s="121" t="s">
        <v>54</v>
      </c>
      <c r="C24" s="122" t="s">
        <v>5</v>
      </c>
      <c r="D24" s="123">
        <v>0.93055555555555558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</row>
    <row r="25" spans="1:26" s="105" customFormat="1" ht="18" customHeight="1" x14ac:dyDescent="0.25">
      <c r="A25" s="107"/>
      <c r="B25" s="121" t="s">
        <v>58</v>
      </c>
      <c r="C25" s="122" t="s">
        <v>6</v>
      </c>
      <c r="D25" s="123">
        <v>0.93125000000000002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</row>
    <row r="26" spans="1:26" s="105" customFormat="1" ht="18" customHeight="1" x14ac:dyDescent="0.25">
      <c r="A26" s="107"/>
      <c r="B26" s="132"/>
      <c r="C26" s="119"/>
      <c r="D26" s="119"/>
      <c r="E26" s="129"/>
      <c r="F26" s="129"/>
      <c r="G26" s="107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</row>
    <row r="27" spans="1:26" s="105" customFormat="1" ht="18" customHeight="1" x14ac:dyDescent="0.25">
      <c r="B27" s="124" t="s">
        <v>58</v>
      </c>
      <c r="C27" s="125" t="s">
        <v>5</v>
      </c>
      <c r="D27" s="146">
        <v>0.93125000000000002</v>
      </c>
      <c r="E27" s="133"/>
      <c r="F27" s="133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</row>
    <row r="28" spans="1:26" s="105" customFormat="1" ht="18" customHeight="1" x14ac:dyDescent="0.25">
      <c r="A28" s="107"/>
      <c r="B28" s="121" t="s">
        <v>59</v>
      </c>
      <c r="C28" s="122" t="s">
        <v>5</v>
      </c>
      <c r="D28" s="123">
        <v>0.93194444444444446</v>
      </c>
      <c r="E28" s="118"/>
      <c r="F28" s="118"/>
      <c r="G28" s="118"/>
      <c r="H28" s="118"/>
      <c r="I28" s="118"/>
      <c r="J28" s="118"/>
      <c r="K28" s="118"/>
      <c r="L28" s="118"/>
      <c r="M28" s="118"/>
      <c r="N28" s="118"/>
    </row>
    <row r="29" spans="1:26" s="105" customFormat="1" ht="18" customHeight="1" x14ac:dyDescent="0.25">
      <c r="A29" s="107"/>
      <c r="B29" s="121" t="s">
        <v>60</v>
      </c>
      <c r="C29" s="122" t="s">
        <v>5</v>
      </c>
      <c r="D29" s="123">
        <v>0.93263888888888891</v>
      </c>
      <c r="E29" s="107"/>
      <c r="F29" s="107"/>
      <c r="G29" s="107"/>
      <c r="H29" s="107"/>
      <c r="I29" s="107"/>
      <c r="J29" s="107"/>
      <c r="K29" s="107"/>
      <c r="L29" s="107"/>
      <c r="M29" s="107"/>
    </row>
    <row r="30" spans="1:26" s="105" customFormat="1" ht="18" customHeight="1" x14ac:dyDescent="0.25">
      <c r="B30" s="121" t="s">
        <v>61</v>
      </c>
      <c r="C30" s="122" t="s">
        <v>5</v>
      </c>
      <c r="D30" s="123">
        <v>0.93333333333333335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W30" s="118"/>
      <c r="X30" s="118"/>
      <c r="Y30" s="118"/>
      <c r="Z30" s="118"/>
    </row>
    <row r="31" spans="1:26" s="105" customFormat="1" ht="22.8" customHeight="1" x14ac:dyDescent="0.25">
      <c r="A31" s="107"/>
      <c r="B31" s="121" t="s">
        <v>62</v>
      </c>
      <c r="C31" s="122" t="s">
        <v>5</v>
      </c>
      <c r="D31" s="123">
        <v>0.93402777777777779</v>
      </c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W31" s="118"/>
      <c r="X31" s="118"/>
      <c r="Y31" s="118"/>
      <c r="Z31" s="118"/>
    </row>
    <row r="32" spans="1:26" s="105" customFormat="1" ht="18" customHeight="1" x14ac:dyDescent="0.25">
      <c r="B32" s="121" t="s">
        <v>63</v>
      </c>
      <c r="C32" s="122" t="s">
        <v>5</v>
      </c>
      <c r="D32" s="123">
        <v>0.93472222222222223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W32" s="118"/>
      <c r="X32" s="118"/>
      <c r="Y32" s="118"/>
      <c r="Z32" s="118"/>
    </row>
    <row r="33" spans="2:26" s="105" customFormat="1" ht="18" customHeight="1" x14ac:dyDescent="0.25">
      <c r="B33" s="121" t="s">
        <v>64</v>
      </c>
      <c r="C33" s="122" t="s">
        <v>5</v>
      </c>
      <c r="D33" s="123">
        <v>0.93472222222222223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W33" s="118"/>
      <c r="X33" s="118"/>
      <c r="Y33" s="118"/>
      <c r="Z33" s="118"/>
    </row>
    <row r="34" spans="2:26" s="127" customFormat="1" ht="18" customHeight="1" x14ac:dyDescent="0.25">
      <c r="B34" s="121" t="s">
        <v>65</v>
      </c>
      <c r="C34" s="122" t="s">
        <v>5</v>
      </c>
      <c r="D34" s="123">
        <v>0.93611111111111112</v>
      </c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05"/>
      <c r="P34" s="105"/>
      <c r="Q34" s="105"/>
      <c r="R34" s="105"/>
      <c r="S34" s="105"/>
      <c r="T34" s="105"/>
      <c r="U34" s="105"/>
      <c r="V34" s="105"/>
      <c r="W34" s="118"/>
      <c r="X34" s="118"/>
      <c r="Y34" s="118"/>
      <c r="Z34" s="118"/>
    </row>
    <row r="35" spans="2:26" s="105" customFormat="1" ht="18" customHeight="1" x14ac:dyDescent="0.25">
      <c r="B35" s="121" t="s">
        <v>66</v>
      </c>
      <c r="C35" s="122" t="s">
        <v>5</v>
      </c>
      <c r="D35" s="123">
        <v>0.93680555555555556</v>
      </c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W35" s="118"/>
      <c r="X35" s="118"/>
      <c r="Y35" s="118"/>
      <c r="Z35" s="118"/>
    </row>
    <row r="36" spans="2:26" s="105" customFormat="1" ht="18" customHeight="1" x14ac:dyDescent="0.25">
      <c r="B36" s="121" t="s">
        <v>67</v>
      </c>
      <c r="C36" s="122" t="s">
        <v>5</v>
      </c>
      <c r="D36" s="123">
        <v>0.9375</v>
      </c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W36" s="118"/>
      <c r="X36" s="118"/>
      <c r="Y36" s="118"/>
      <c r="Z36" s="118"/>
    </row>
    <row r="37" spans="2:26" s="105" customFormat="1" ht="18" customHeight="1" x14ac:dyDescent="0.25">
      <c r="B37" s="121" t="s">
        <v>68</v>
      </c>
      <c r="C37" s="122" t="s">
        <v>5</v>
      </c>
      <c r="D37" s="123">
        <v>0.93819444444444444</v>
      </c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W37" s="118"/>
      <c r="X37" s="118"/>
      <c r="Y37" s="118"/>
      <c r="Z37" s="118"/>
    </row>
    <row r="38" spans="2:26" s="105" customFormat="1" ht="18" customHeight="1" x14ac:dyDescent="0.25">
      <c r="B38" s="121" t="s">
        <v>69</v>
      </c>
      <c r="C38" s="122" t="s">
        <v>5</v>
      </c>
      <c r="D38" s="123">
        <v>0.93888888888888888</v>
      </c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W38" s="118"/>
      <c r="X38" s="118"/>
      <c r="Y38" s="118"/>
      <c r="Z38" s="118"/>
    </row>
    <row r="39" spans="2:26" s="105" customFormat="1" ht="18" customHeight="1" x14ac:dyDescent="0.25">
      <c r="B39" s="121" t="s">
        <v>70</v>
      </c>
      <c r="C39" s="122" t="s">
        <v>5</v>
      </c>
      <c r="D39" s="123">
        <v>0.93958333333333333</v>
      </c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W39" s="118"/>
      <c r="X39" s="118"/>
      <c r="Y39" s="118"/>
      <c r="Z39" s="118"/>
    </row>
    <row r="40" spans="2:26" s="105" customFormat="1" ht="18" customHeight="1" x14ac:dyDescent="0.25">
      <c r="B40" s="121" t="s">
        <v>71</v>
      </c>
      <c r="C40" s="122" t="s">
        <v>5</v>
      </c>
      <c r="D40" s="123">
        <v>0.94027777777777777</v>
      </c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W40" s="118"/>
      <c r="X40" s="118"/>
      <c r="Y40" s="118"/>
      <c r="Z40" s="118"/>
    </row>
    <row r="41" spans="2:26" s="105" customFormat="1" ht="18" customHeight="1" x14ac:dyDescent="0.25">
      <c r="B41" s="121" t="s">
        <v>72</v>
      </c>
      <c r="C41" s="122" t="s">
        <v>5</v>
      </c>
      <c r="D41" s="123">
        <v>0.94097222222222221</v>
      </c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W41" s="118"/>
      <c r="X41" s="118"/>
      <c r="Y41" s="118"/>
      <c r="Z41" s="118"/>
    </row>
    <row r="42" spans="2:26" s="105" customFormat="1" ht="18" customHeight="1" x14ac:dyDescent="0.25">
      <c r="B42" s="121" t="s">
        <v>73</v>
      </c>
      <c r="C42" s="122" t="s">
        <v>5</v>
      </c>
      <c r="D42" s="123">
        <v>0.94166666666666665</v>
      </c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W42" s="118"/>
      <c r="X42" s="118"/>
      <c r="Y42" s="118"/>
      <c r="Z42" s="118"/>
    </row>
    <row r="43" spans="2:26" s="105" customFormat="1" ht="18" customHeight="1" x14ac:dyDescent="0.25">
      <c r="B43" s="121" t="s">
        <v>74</v>
      </c>
      <c r="C43" s="122" t="s">
        <v>5</v>
      </c>
      <c r="D43" s="123">
        <v>0.94236111111111109</v>
      </c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</row>
    <row r="44" spans="2:26" s="105" customFormat="1" ht="18" customHeight="1" x14ac:dyDescent="0.25">
      <c r="B44" s="121" t="s">
        <v>75</v>
      </c>
      <c r="C44" s="122" t="s">
        <v>5</v>
      </c>
      <c r="D44" s="123">
        <v>0.94305555555555554</v>
      </c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</row>
    <row r="45" spans="2:26" s="105" customFormat="1" ht="18" customHeight="1" x14ac:dyDescent="0.25">
      <c r="B45" s="121" t="s">
        <v>76</v>
      </c>
      <c r="C45" s="122" t="s">
        <v>5</v>
      </c>
      <c r="D45" s="123">
        <v>0.94374999999999998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</row>
    <row r="46" spans="2:26" s="105" customFormat="1" ht="18" customHeight="1" x14ac:dyDescent="0.25">
      <c r="B46" s="130" t="s">
        <v>86</v>
      </c>
      <c r="C46" s="122" t="s">
        <v>5</v>
      </c>
      <c r="D46" s="123">
        <v>0.98541666666666661</v>
      </c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</row>
    <row r="47" spans="2:26" s="105" customFormat="1" ht="18" customHeight="1" x14ac:dyDescent="0.25">
      <c r="B47" s="121" t="s">
        <v>77</v>
      </c>
      <c r="C47" s="122" t="s">
        <v>5</v>
      </c>
      <c r="D47" s="123">
        <v>0.94444444444444442</v>
      </c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</row>
    <row r="48" spans="2:26" s="105" customFormat="1" ht="18" customHeight="1" x14ac:dyDescent="0.25">
      <c r="B48" s="121" t="s">
        <v>78</v>
      </c>
      <c r="C48" s="122" t="s">
        <v>5</v>
      </c>
      <c r="D48" s="123">
        <v>0.94513888888888886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</row>
    <row r="49" spans="1:29" ht="18" customHeight="1" x14ac:dyDescent="0.25">
      <c r="B49" s="121" t="s">
        <v>79</v>
      </c>
      <c r="C49" s="122" t="s">
        <v>5</v>
      </c>
      <c r="D49" s="123">
        <v>0.9458333333333333</v>
      </c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05"/>
    </row>
    <row r="50" spans="1:29" ht="18" customHeight="1" x14ac:dyDescent="0.25">
      <c r="B50" s="121" t="s">
        <v>41</v>
      </c>
      <c r="C50" s="122" t="s">
        <v>6</v>
      </c>
      <c r="D50" s="123">
        <v>0.94791666666666663</v>
      </c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05"/>
    </row>
    <row r="51" spans="1:29" ht="18" customHeight="1" x14ac:dyDescent="0.25">
      <c r="G51" s="147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05"/>
    </row>
    <row r="52" spans="1:29" ht="18" customHeight="1" x14ac:dyDescent="0.25"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</row>
    <row r="53" spans="1:29" ht="18" customHeight="1" x14ac:dyDescent="0.25"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</row>
    <row r="54" spans="1:29" ht="18" customHeight="1" x14ac:dyDescent="0.25"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</row>
    <row r="55" spans="1:29" ht="18" customHeight="1" x14ac:dyDescent="0.25"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</row>
    <row r="56" spans="1:29" ht="18" customHeight="1" x14ac:dyDescent="0.25"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AA56" s="105"/>
    </row>
    <row r="57" spans="1:29" ht="18" customHeight="1" x14ac:dyDescent="0.25">
      <c r="A57" s="10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AA57" s="105"/>
    </row>
    <row r="58" spans="1:29" ht="18" customHeight="1" x14ac:dyDescent="0.25"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AA58" s="105"/>
    </row>
    <row r="59" spans="1:29" ht="18" customHeight="1" x14ac:dyDescent="0.25"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AA59" s="105"/>
    </row>
    <row r="60" spans="1:29" ht="18" customHeight="1" x14ac:dyDescent="0.25"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AA60" s="105"/>
    </row>
    <row r="61" spans="1:29" ht="18" customHeight="1" outlineLevel="1" x14ac:dyDescent="0.25"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AA61" s="105"/>
    </row>
    <row r="62" spans="1:29" ht="18" customHeight="1" x14ac:dyDescent="0.25"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AA62" s="105"/>
    </row>
    <row r="63" spans="1:29" ht="18" customHeight="1" x14ac:dyDescent="0.25"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AA63" s="105"/>
    </row>
    <row r="64" spans="1:29" ht="18" customHeight="1" outlineLevel="1" x14ac:dyDescent="0.25"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AA64" s="105"/>
    </row>
    <row r="65" spans="1:26" s="105" customFormat="1" ht="18" customHeight="1" outlineLevel="1" x14ac:dyDescent="0.25"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</row>
    <row r="66" spans="1:26" s="105" customFormat="1" ht="18" customHeight="1" x14ac:dyDescent="0.25"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</row>
    <row r="67" spans="1:26" s="105" customFormat="1" ht="18" customHeight="1" x14ac:dyDescent="0.25"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08"/>
      <c r="S67" s="108"/>
      <c r="T67" s="108"/>
      <c r="U67" s="108"/>
      <c r="V67" s="108"/>
      <c r="W67" s="108"/>
      <c r="X67" s="108"/>
      <c r="Y67" s="108"/>
    </row>
    <row r="68" spans="1:26" s="105" customFormat="1" ht="18" customHeight="1" x14ac:dyDescent="0.25"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08"/>
      <c r="S68" s="108"/>
      <c r="T68" s="108"/>
      <c r="U68" s="108"/>
      <c r="V68" s="108"/>
      <c r="W68" s="108"/>
      <c r="X68" s="108"/>
      <c r="Y68" s="108"/>
    </row>
    <row r="69" spans="1:26" s="105" customFormat="1" ht="18" customHeight="1" x14ac:dyDescent="0.25"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08"/>
      <c r="S69" s="108"/>
      <c r="T69" s="108"/>
      <c r="U69" s="108"/>
      <c r="V69" s="108"/>
      <c r="W69" s="108"/>
      <c r="X69" s="108"/>
      <c r="Y69" s="108"/>
    </row>
    <row r="70" spans="1:26" s="105" customFormat="1" ht="18" customHeight="1" x14ac:dyDescent="0.25">
      <c r="A70" s="107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</row>
    <row r="71" spans="1:26" s="105" customFormat="1" ht="18" customHeight="1" x14ac:dyDescent="0.25">
      <c r="A71" s="107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</row>
    <row r="72" spans="1:26" s="105" customFormat="1" ht="50.25" customHeight="1" x14ac:dyDescent="0.25"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Z72" s="118"/>
    </row>
    <row r="73" spans="1:26" s="105" customFormat="1" ht="18" customHeight="1" x14ac:dyDescent="0.25">
      <c r="A73" s="107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Z73" s="118"/>
    </row>
    <row r="74" spans="1:26" s="105" customFormat="1" ht="18" customHeight="1" x14ac:dyDescent="0.25">
      <c r="A74" s="107"/>
      <c r="Q74" s="108"/>
      <c r="Z74" s="118"/>
    </row>
    <row r="75" spans="1:26" s="105" customFormat="1" ht="18" customHeight="1" x14ac:dyDescent="0.25">
      <c r="A75" s="107"/>
      <c r="Z75" s="118"/>
    </row>
    <row r="76" spans="1:26" s="105" customFormat="1" ht="18" customHeight="1" x14ac:dyDescent="0.25">
      <c r="A76" s="107"/>
      <c r="Z76" s="118"/>
    </row>
    <row r="77" spans="1:26" s="105" customFormat="1" ht="18" customHeight="1" x14ac:dyDescent="0.25">
      <c r="A77" s="107"/>
      <c r="Z77" s="118"/>
    </row>
    <row r="78" spans="1:26" s="105" customFormat="1" ht="18" customHeight="1" x14ac:dyDescent="0.25">
      <c r="Z78" s="118"/>
    </row>
    <row r="79" spans="1:26" s="105" customFormat="1" ht="18" customHeight="1" x14ac:dyDescent="0.25">
      <c r="Z79" s="118"/>
    </row>
    <row r="80" spans="1:26" s="105" customFormat="1" ht="18" customHeight="1" x14ac:dyDescent="0.25">
      <c r="Z80" s="118"/>
    </row>
    <row r="81" spans="1:26" s="105" customFormat="1" ht="18" customHeight="1" x14ac:dyDescent="0.25">
      <c r="Z81" s="118"/>
    </row>
    <row r="82" spans="1:26" s="105" customFormat="1" ht="18" customHeight="1" x14ac:dyDescent="0.25">
      <c r="Z82" s="118"/>
    </row>
    <row r="83" spans="1:26" s="105" customFormat="1" ht="18" customHeight="1" x14ac:dyDescent="0.25">
      <c r="Z83" s="118"/>
    </row>
    <row r="84" spans="1:26" s="105" customFormat="1" ht="18" customHeight="1" x14ac:dyDescent="0.25">
      <c r="Z84" s="118"/>
    </row>
    <row r="85" spans="1:26" s="105" customFormat="1" ht="18" customHeight="1" x14ac:dyDescent="0.25">
      <c r="Z85" s="118"/>
    </row>
    <row r="86" spans="1:26" s="105" customFormat="1" ht="18" customHeight="1" x14ac:dyDescent="0.25">
      <c r="A86" s="107"/>
      <c r="Z86" s="118"/>
    </row>
    <row r="87" spans="1:26" s="105" customFormat="1" ht="18" customHeight="1" x14ac:dyDescent="0.25">
      <c r="A87" s="107"/>
      <c r="Z87" s="118"/>
    </row>
    <row r="88" spans="1:26" s="105" customFormat="1" ht="18" customHeight="1" x14ac:dyDescent="0.25">
      <c r="A88" s="107"/>
      <c r="Z88" s="118"/>
    </row>
    <row r="89" spans="1:26" s="105" customFormat="1" ht="18" customHeight="1" x14ac:dyDescent="0.25">
      <c r="A89" s="107"/>
      <c r="Z89" s="118"/>
    </row>
    <row r="90" spans="1:26" s="105" customFormat="1" ht="18" customHeight="1" x14ac:dyDescent="0.25">
      <c r="A90" s="107"/>
      <c r="Z90" s="118"/>
    </row>
    <row r="91" spans="1:26" s="105" customFormat="1" ht="18" customHeight="1" x14ac:dyDescent="0.25">
      <c r="A91" s="107"/>
      <c r="Z91" s="118"/>
    </row>
    <row r="92" spans="1:26" s="105" customFormat="1" ht="18" customHeight="1" x14ac:dyDescent="0.25">
      <c r="A92" s="107"/>
      <c r="Z92" s="118"/>
    </row>
    <row r="93" spans="1:26" s="105" customFormat="1" ht="18" customHeight="1" x14ac:dyDescent="0.25">
      <c r="Z93" s="118"/>
    </row>
    <row r="94" spans="1:26" s="105" customFormat="1" ht="18" customHeight="1" x14ac:dyDescent="0.25">
      <c r="A94" s="107"/>
      <c r="Z94" s="118"/>
    </row>
    <row r="95" spans="1:26" s="105" customFormat="1" ht="18" customHeight="1" x14ac:dyDescent="0.25">
      <c r="A95" s="107"/>
      <c r="Z95" s="108"/>
    </row>
    <row r="96" spans="1:26" s="105" customFormat="1" ht="18" customHeight="1" x14ac:dyDescent="0.25">
      <c r="A96" s="107"/>
      <c r="Z96" s="108"/>
    </row>
    <row r="97" spans="1:26" s="105" customFormat="1" ht="18" customHeight="1" x14ac:dyDescent="0.25">
      <c r="A97" s="107"/>
      <c r="Z97" s="108"/>
    </row>
    <row r="98" spans="1:26" s="105" customFormat="1" ht="18" customHeight="1" x14ac:dyDescent="0.25">
      <c r="Z98" s="118"/>
    </row>
    <row r="99" spans="1:26" s="105" customFormat="1" ht="18" customHeight="1" x14ac:dyDescent="0.25">
      <c r="Z99" s="118"/>
    </row>
    <row r="100" spans="1:26" s="105" customFormat="1" ht="18" customHeight="1" x14ac:dyDescent="0.25"/>
    <row r="101" spans="1:26" s="105" customFormat="1" ht="18" customHeight="1" x14ac:dyDescent="0.25"/>
    <row r="102" spans="1:26" s="105" customFormat="1" ht="18" customHeight="1" x14ac:dyDescent="0.25"/>
    <row r="103" spans="1:26" s="105" customFormat="1" ht="18" customHeight="1" x14ac:dyDescent="0.25"/>
  </sheetData>
  <pageMargins left="0.7" right="0.7" top="0.75" bottom="0.75" header="0" footer="0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1"/>
  <sheetViews>
    <sheetView showGridLines="0" tabSelected="1" zoomScale="75" zoomScaleNormal="75" zoomScaleSheetLayoutView="80" workbookViewId="0">
      <pane xSplit="2" topLeftCell="C1" activePane="topRight" state="frozen"/>
      <selection sqref="A1:AH1048576"/>
      <selection pane="topRight" activeCell="F10" sqref="F10"/>
    </sheetView>
  </sheetViews>
  <sheetFormatPr defaultColWidth="12.59765625" defaultRowHeight="18" customHeight="1" outlineLevelRow="1" x14ac:dyDescent="0.25"/>
  <cols>
    <col min="1" max="1" width="2.19921875" style="105" customWidth="1"/>
    <col min="2" max="2" width="20.19921875" style="105" customWidth="1"/>
    <col min="3" max="3" width="8.59765625" style="105" customWidth="1"/>
    <col min="4" max="4" width="11.19921875" style="105" customWidth="1"/>
    <col min="5" max="5" width="11" style="105" customWidth="1"/>
    <col min="6" max="6" width="9.69921875" style="105" customWidth="1"/>
    <col min="7" max="9" width="8.69921875" style="105" customWidth="1"/>
    <col min="10" max="10" width="8.69921875" style="105" hidden="1" customWidth="1"/>
    <col min="11" max="11" width="2.19921875" style="105" customWidth="1"/>
    <col min="12" max="45" width="10" style="105" customWidth="1"/>
    <col min="46" max="47" width="9.69921875" style="105" customWidth="1"/>
    <col min="48" max="16384" width="12.59765625" style="105"/>
  </cols>
  <sheetData>
    <row r="1" spans="1:11" s="108" customFormat="1" ht="18" customHeight="1" thickBot="1" x14ac:dyDescent="0.3">
      <c r="A1" s="105"/>
      <c r="B1" s="106"/>
      <c r="C1" s="107"/>
      <c r="D1" s="107"/>
      <c r="E1" s="107"/>
      <c r="F1" s="107"/>
      <c r="G1" s="107"/>
      <c r="H1" s="107"/>
      <c r="I1" s="107"/>
      <c r="J1" s="107"/>
    </row>
    <row r="2" spans="1:11" s="112" customFormat="1" ht="21.75" customHeight="1" x14ac:dyDescent="0.25">
      <c r="A2" s="109"/>
      <c r="B2" s="148" t="str">
        <f>'241 (Mo-Fri)'!B2</f>
        <v>Route 241: Atlantis - Saxonsea - Sherwood - Protea Park - Avondale</v>
      </c>
      <c r="C2" s="149"/>
      <c r="D2" s="149"/>
      <c r="E2" s="150"/>
      <c r="F2" s="150"/>
      <c r="G2" s="149"/>
      <c r="H2" s="149"/>
      <c r="I2" s="149"/>
      <c r="J2" s="110"/>
      <c r="K2" s="111"/>
    </row>
    <row r="3" spans="1:11" s="115" customFormat="1" ht="21.75" customHeight="1" x14ac:dyDescent="0.25">
      <c r="A3" s="109"/>
      <c r="B3" s="151" t="str">
        <f>'241 (Mo-Fri)'!$B$3</f>
        <v>Timetable effective 04 Apr 2026</v>
      </c>
      <c r="C3" s="152"/>
      <c r="D3" s="152"/>
      <c r="E3" s="153"/>
      <c r="F3" s="153"/>
      <c r="G3" s="152"/>
      <c r="H3" s="152"/>
      <c r="I3" s="152"/>
      <c r="J3" s="113"/>
      <c r="K3" s="114"/>
    </row>
    <row r="4" spans="1:11" s="112" customFormat="1" ht="21.75" customHeight="1" thickBot="1" x14ac:dyDescent="0.3">
      <c r="A4" s="109"/>
      <c r="B4" s="154" t="s">
        <v>40</v>
      </c>
      <c r="C4" s="155"/>
      <c r="D4" s="155"/>
      <c r="E4" s="156"/>
      <c r="F4" s="156"/>
      <c r="G4" s="155"/>
      <c r="H4" s="155"/>
      <c r="I4" s="155"/>
      <c r="J4" s="116"/>
      <c r="K4" s="111"/>
    </row>
    <row r="6" spans="1:11" s="108" customFormat="1" ht="21" customHeight="1" x14ac:dyDescent="0.25">
      <c r="A6" s="105"/>
      <c r="B6" s="124" t="str">
        <f>'241 (Mo-Fri)'!B6</f>
        <v>Atlantis Station</v>
      </c>
      <c r="C6" s="125" t="str">
        <f>'241 (Mo-Fri)'!C6</f>
        <v>dep.</v>
      </c>
      <c r="D6" s="126">
        <v>0.91666666666666663</v>
      </c>
      <c r="E6" s="118"/>
      <c r="F6" s="120"/>
      <c r="G6" s="134"/>
    </row>
    <row r="7" spans="1:11" s="108" customFormat="1" ht="21.6" customHeight="1" x14ac:dyDescent="0.25">
      <c r="A7" s="105"/>
      <c r="B7" s="121" t="str">
        <f>'241 (Mo-Fri)'!B7</f>
        <v>Wesfleur Park</v>
      </c>
      <c r="C7" s="122" t="str">
        <f>'241 (Mo-Fri)'!C7</f>
        <v>dep.</v>
      </c>
      <c r="D7" s="128">
        <v>0.91805555555555551</v>
      </c>
      <c r="E7" s="118"/>
      <c r="F7" s="120"/>
      <c r="G7" s="134"/>
    </row>
    <row r="8" spans="1:11" s="108" customFormat="1" ht="18" customHeight="1" x14ac:dyDescent="0.25">
      <c r="A8" s="105"/>
      <c r="B8" s="121" t="str">
        <f>'241 (Mo-Fri)'!B8</f>
        <v>Fernande</v>
      </c>
      <c r="C8" s="122" t="str">
        <f>'241 (Mo-Fri)'!C8</f>
        <v>dep.</v>
      </c>
      <c r="D8" s="128">
        <v>0.91874999999999996</v>
      </c>
      <c r="E8" s="118"/>
      <c r="F8" s="120"/>
      <c r="G8" s="134"/>
    </row>
    <row r="9" spans="1:11" s="108" customFormat="1" ht="18" customHeight="1" x14ac:dyDescent="0.25">
      <c r="A9" s="105"/>
      <c r="B9" s="121" t="str">
        <f>'241 (Mo-Fri)'!B9</f>
        <v>Valleyfield</v>
      </c>
      <c r="C9" s="122" t="str">
        <f>'241 (Mo-Fri)'!C9</f>
        <v>dep.</v>
      </c>
      <c r="D9" s="128">
        <v>0.9194444444444444</v>
      </c>
      <c r="E9" s="118"/>
      <c r="F9" s="120"/>
      <c r="G9" s="134"/>
    </row>
    <row r="10" spans="1:11" s="108" customFormat="1" ht="18" customHeight="1" x14ac:dyDescent="0.25">
      <c r="A10" s="105"/>
      <c r="B10" s="121" t="str">
        <f>'241 (Mo-Fri)'!B10</f>
        <v>Hoogergeest</v>
      </c>
      <c r="C10" s="122" t="str">
        <f>'241 (Mo-Fri)'!C10</f>
        <v>dep.</v>
      </c>
      <c r="D10" s="128">
        <v>0.92013888888888884</v>
      </c>
      <c r="E10" s="118"/>
      <c r="F10" s="120"/>
      <c r="G10" s="134"/>
    </row>
    <row r="11" spans="1:11" s="108" customFormat="1" ht="18" customHeight="1" x14ac:dyDescent="0.25">
      <c r="A11" s="105"/>
      <c r="B11" s="121" t="str">
        <f>'241 (Mo-Fri)'!B11</f>
        <v>Goede Hoop</v>
      </c>
      <c r="C11" s="122" t="str">
        <f>'241 (Mo-Fri)'!C11</f>
        <v>dep.</v>
      </c>
      <c r="D11" s="128">
        <v>0.92083333333333328</v>
      </c>
      <c r="E11" s="118"/>
      <c r="F11" s="120"/>
      <c r="G11" s="134"/>
    </row>
    <row r="12" spans="1:11" s="108" customFormat="1" ht="18" customHeight="1" x14ac:dyDescent="0.25">
      <c r="A12" s="105"/>
      <c r="B12" s="121" t="str">
        <f>'241 (Mo-Fri)'!B12</f>
        <v>Saxonsea Clinic</v>
      </c>
      <c r="C12" s="122" t="str">
        <f>'241 (Mo-Fri)'!C12</f>
        <v>dep.</v>
      </c>
      <c r="D12" s="128">
        <v>0.92152777777777772</v>
      </c>
      <c r="E12" s="118"/>
      <c r="F12" s="120"/>
      <c r="G12" s="134"/>
    </row>
    <row r="13" spans="1:11" s="107" customFormat="1" ht="18" customHeight="1" x14ac:dyDescent="0.25">
      <c r="A13" s="105"/>
      <c r="B13" s="121" t="str">
        <f>'241 (Mo-Fri)'!B13</f>
        <v>Hermes</v>
      </c>
      <c r="C13" s="122" t="str">
        <f>'241 (Mo-Fri)'!C13</f>
        <v>dep.</v>
      </c>
      <c r="D13" s="128">
        <v>0.92222222222222228</v>
      </c>
      <c r="E13" s="118"/>
      <c r="F13" s="120"/>
      <c r="G13" s="129"/>
    </row>
    <row r="14" spans="1:11" s="108" customFormat="1" ht="18" customHeight="1" outlineLevel="1" x14ac:dyDescent="0.25">
      <c r="A14" s="109"/>
      <c r="B14" s="121" t="str">
        <f>'241 (Mo-Fri)'!B14</f>
        <v>Lisboa</v>
      </c>
      <c r="C14" s="122" t="str">
        <f>'241 (Mo-Fri)'!C14</f>
        <v>dep.</v>
      </c>
      <c r="D14" s="128">
        <v>0.92291666666666672</v>
      </c>
      <c r="E14" s="118"/>
      <c r="F14" s="118"/>
      <c r="H14" s="109"/>
    </row>
    <row r="15" spans="1:11" s="108" customFormat="1" ht="18" customHeight="1" outlineLevel="1" x14ac:dyDescent="0.25">
      <c r="A15" s="109"/>
      <c r="B15" s="121" t="str">
        <f>'241 (Mo-Fri)'!B15</f>
        <v>Mauritius</v>
      </c>
      <c r="C15" s="122" t="str">
        <f>'241 (Mo-Fri)'!C15</f>
        <v>dep.</v>
      </c>
      <c r="D15" s="128">
        <v>0.92361111111111116</v>
      </c>
      <c r="E15" s="118"/>
      <c r="F15" s="118"/>
      <c r="H15" s="109"/>
    </row>
    <row r="16" spans="1:11" s="108" customFormat="1" ht="18" customHeight="1" outlineLevel="1" x14ac:dyDescent="0.25">
      <c r="A16" s="109"/>
      <c r="B16" s="121" t="str">
        <f>'241 (Mo-Fri)'!B16</f>
        <v>Magnet</v>
      </c>
      <c r="C16" s="122" t="str">
        <f>'241 (Mo-Fri)'!C16</f>
        <v>dep.</v>
      </c>
      <c r="D16" s="128">
        <v>0.9243055555555556</v>
      </c>
      <c r="E16" s="118"/>
      <c r="F16" s="118"/>
    </row>
    <row r="17" spans="1:10" s="108" customFormat="1" ht="18" customHeight="1" outlineLevel="1" x14ac:dyDescent="0.25">
      <c r="A17" s="105"/>
      <c r="B17" s="121" t="str">
        <f>'241 (Mo-Fri)'!B17</f>
        <v>Kehrweider</v>
      </c>
      <c r="C17" s="122" t="str">
        <f>'241 (Mo-Fri)'!C17</f>
        <v>dep.</v>
      </c>
      <c r="D17" s="128">
        <v>0.92500000000000004</v>
      </c>
      <c r="E17" s="118"/>
      <c r="F17" s="118"/>
      <c r="G17" s="105"/>
    </row>
    <row r="18" spans="1:10" ht="18" customHeight="1" x14ac:dyDescent="0.25">
      <c r="A18" s="107"/>
      <c r="B18" s="121" t="str">
        <f>'241 (Mo-Fri)'!B18</f>
        <v>Saxonsea Clinic</v>
      </c>
      <c r="C18" s="122" t="str">
        <f>'241 (Mo-Fri)'!C18</f>
        <v>dep.</v>
      </c>
      <c r="D18" s="128">
        <v>0.92569444444444449</v>
      </c>
      <c r="E18" s="118"/>
      <c r="F18" s="118"/>
      <c r="G18" s="118"/>
    </row>
    <row r="19" spans="1:10" ht="18" customHeight="1" x14ac:dyDescent="0.25">
      <c r="A19" s="107"/>
      <c r="B19" s="121" t="str">
        <f>'241 (Mo-Fri)'!B19</f>
        <v>Deerlodge</v>
      </c>
      <c r="C19" s="122" t="str">
        <f>'241 (Mo-Fri)'!C19</f>
        <v>dep.</v>
      </c>
      <c r="D19" s="128">
        <v>0.92708333333333337</v>
      </c>
      <c r="E19" s="118"/>
      <c r="F19" s="118"/>
      <c r="G19" s="118"/>
    </row>
    <row r="20" spans="1:10" ht="18" customHeight="1" outlineLevel="1" x14ac:dyDescent="0.25">
      <c r="A20" s="107"/>
      <c r="B20" s="121" t="str">
        <f>'241 (Mo-Fri)'!B20</f>
        <v>Sparrebos</v>
      </c>
      <c r="C20" s="122" t="str">
        <f>'241 (Mo-Fri)'!C20</f>
        <v>dep.</v>
      </c>
      <c r="D20" s="128">
        <v>0.92777777777777781</v>
      </c>
      <c r="E20" s="118"/>
      <c r="F20" s="118"/>
      <c r="G20" s="118"/>
    </row>
    <row r="21" spans="1:10" ht="18" customHeight="1" x14ac:dyDescent="0.25">
      <c r="A21" s="107"/>
      <c r="B21" s="121" t="str">
        <f>'241 (Mo-Fri)'!B21</f>
        <v>Windsor</v>
      </c>
      <c r="C21" s="122" t="str">
        <f>'241 (Mo-Fri)'!C21</f>
        <v>dep.</v>
      </c>
      <c r="D21" s="128">
        <v>0.92847222222222225</v>
      </c>
      <c r="E21" s="118"/>
      <c r="F21" s="118"/>
      <c r="G21" s="118"/>
    </row>
    <row r="22" spans="1:10" ht="18" customHeight="1" x14ac:dyDescent="0.25">
      <c r="A22" s="107"/>
      <c r="B22" s="121" t="str">
        <f>'241 (Mo-Fri)'!B22</f>
        <v>Woodville</v>
      </c>
      <c r="C22" s="122" t="str">
        <f>'241 (Mo-Fri)'!C22</f>
        <v>dep.</v>
      </c>
      <c r="D22" s="128">
        <v>0.9291666666666667</v>
      </c>
      <c r="E22" s="118"/>
      <c r="F22" s="118"/>
      <c r="G22" s="118"/>
    </row>
    <row r="23" spans="1:10" ht="18" customHeight="1" outlineLevel="1" x14ac:dyDescent="0.25">
      <c r="A23" s="107"/>
      <c r="B23" s="121" t="str">
        <f>'241 (Mo-Fri)'!B23</f>
        <v>Brenton</v>
      </c>
      <c r="C23" s="122" t="str">
        <f>'241 (Mo-Fri)'!C23</f>
        <v>dep.</v>
      </c>
      <c r="D23" s="128">
        <v>0.92986111111111114</v>
      </c>
      <c r="E23" s="118"/>
      <c r="F23" s="118"/>
      <c r="G23" s="118"/>
    </row>
    <row r="24" spans="1:10" ht="18" customHeight="1" outlineLevel="1" x14ac:dyDescent="0.25">
      <c r="A24" s="107"/>
      <c r="B24" s="121" t="str">
        <f>'241 (Mo-Fri)'!B24</f>
        <v>Sparrebos</v>
      </c>
      <c r="C24" s="122" t="str">
        <f>'241 (Mo-Fri)'!C24</f>
        <v>dep.</v>
      </c>
      <c r="D24" s="128">
        <v>0.93055555555555558</v>
      </c>
      <c r="E24" s="118"/>
      <c r="F24" s="118"/>
      <c r="G24" s="118"/>
    </row>
    <row r="25" spans="1:10" ht="18" customHeight="1" x14ac:dyDescent="0.25">
      <c r="A25" s="107"/>
      <c r="B25" s="121" t="str">
        <f>'241 (Mo-Fri)'!B25</f>
        <v>Knysna</v>
      </c>
      <c r="C25" s="122" t="str">
        <f>'241 (Mo-Fri)'!C25</f>
        <v>arr.</v>
      </c>
      <c r="D25" s="128">
        <v>0.93125000000000002</v>
      </c>
      <c r="E25" s="118"/>
      <c r="F25" s="118"/>
      <c r="G25" s="118"/>
    </row>
    <row r="26" spans="1:10" ht="18" customHeight="1" x14ac:dyDescent="0.25">
      <c r="A26" s="107"/>
      <c r="G26" s="120"/>
      <c r="H26" s="118"/>
      <c r="I26" s="118"/>
      <c r="J26" s="118"/>
    </row>
    <row r="27" spans="1:10" ht="18" customHeight="1" x14ac:dyDescent="0.25">
      <c r="B27" s="124" t="str">
        <f>'241 (Mo-Fri)'!B27</f>
        <v>Knysna</v>
      </c>
      <c r="C27" s="125" t="str">
        <f>'241 (Mo-Fri)'!C27</f>
        <v>dep.</v>
      </c>
      <c r="D27" s="126">
        <v>0.93125000000000002</v>
      </c>
      <c r="E27" s="118"/>
      <c r="F27" s="118"/>
      <c r="G27" s="118"/>
    </row>
    <row r="28" spans="1:10" ht="18" customHeight="1" x14ac:dyDescent="0.25">
      <c r="A28" s="107"/>
      <c r="B28" s="121" t="str">
        <f>'241 (Mo-Fri)'!B28</f>
        <v>Insiswa</v>
      </c>
      <c r="C28" s="122" t="str">
        <f>'241 (Mo-Fri)'!C28</f>
        <v>dep.</v>
      </c>
      <c r="D28" s="128">
        <v>0.93194444444444446</v>
      </c>
      <c r="E28" s="118"/>
      <c r="F28" s="118"/>
      <c r="G28" s="118"/>
    </row>
    <row r="29" spans="1:10" ht="18" customHeight="1" x14ac:dyDescent="0.25">
      <c r="A29" s="107"/>
      <c r="B29" s="121" t="str">
        <f>'241 (Mo-Fri)'!B29</f>
        <v>Kolgha</v>
      </c>
      <c r="C29" s="122" t="str">
        <f>'241 (Mo-Fri)'!C29</f>
        <v>dep.</v>
      </c>
      <c r="D29" s="128">
        <v>0.93263888888888891</v>
      </c>
      <c r="E29" s="118"/>
      <c r="F29" s="118"/>
      <c r="G29" s="118"/>
    </row>
    <row r="30" spans="1:10" ht="18" customHeight="1" x14ac:dyDescent="0.25">
      <c r="B30" s="121" t="str">
        <f>'241 (Mo-Fri)'!B30</f>
        <v>Lagan</v>
      </c>
      <c r="C30" s="122" t="str">
        <f>'241 (Mo-Fri)'!C30</f>
        <v>dep.</v>
      </c>
      <c r="D30" s="128">
        <v>0.93333333333333335</v>
      </c>
      <c r="E30" s="118"/>
      <c r="F30" s="118"/>
      <c r="G30" s="118"/>
    </row>
    <row r="31" spans="1:10" ht="20.399999999999999" customHeight="1" x14ac:dyDescent="0.25">
      <c r="A31" s="107"/>
      <c r="B31" s="121" t="str">
        <f>'241 (Mo-Fri)'!B31</f>
        <v>Clearwater</v>
      </c>
      <c r="C31" s="122" t="str">
        <f>'241 (Mo-Fri)'!C31</f>
        <v>dep.</v>
      </c>
      <c r="D31" s="128">
        <v>0.93402777777777779</v>
      </c>
      <c r="E31" s="118"/>
      <c r="F31" s="118"/>
      <c r="G31" s="118"/>
    </row>
    <row r="32" spans="1:10" ht="18" customHeight="1" x14ac:dyDescent="0.25">
      <c r="B32" s="121" t="str">
        <f>'241 (Mo-Fri)'!B32</f>
        <v>Sherwood</v>
      </c>
      <c r="C32" s="122" t="str">
        <f>'241 (Mo-Fri)'!C32</f>
        <v>dep.</v>
      </c>
      <c r="D32" s="128">
        <v>0.93472222222222223</v>
      </c>
      <c r="E32" s="118"/>
      <c r="F32" s="118"/>
      <c r="G32" s="118"/>
    </row>
    <row r="33" spans="2:7" ht="18" customHeight="1" x14ac:dyDescent="0.25">
      <c r="B33" s="121" t="str">
        <f>'241 (Mo-Fri)'!B33</f>
        <v>Charel Uys North</v>
      </c>
      <c r="C33" s="122" t="str">
        <f>'241 (Mo-Fri)'!C33</f>
        <v>dep.</v>
      </c>
      <c r="D33" s="128">
        <v>0.93472222222222223</v>
      </c>
      <c r="E33" s="118"/>
      <c r="F33" s="118"/>
      <c r="G33" s="118"/>
    </row>
    <row r="34" spans="2:7" s="127" customFormat="1" ht="18" customHeight="1" x14ac:dyDescent="0.25">
      <c r="B34" s="121" t="str">
        <f>'241 (Mo-Fri)'!B34</f>
        <v>Arion</v>
      </c>
      <c r="C34" s="122" t="str">
        <f>'241 (Mo-Fri)'!C34</f>
        <v>dep.</v>
      </c>
      <c r="D34" s="128">
        <v>0.93611111111111112</v>
      </c>
      <c r="E34" s="118"/>
      <c r="F34" s="118"/>
      <c r="G34" s="118"/>
    </row>
    <row r="35" spans="2:7" ht="18" customHeight="1" x14ac:dyDescent="0.25">
      <c r="B35" s="121" t="str">
        <f>'241 (Mo-Fri)'!B35</f>
        <v>Reygersdal</v>
      </c>
      <c r="C35" s="122" t="str">
        <f>'241 (Mo-Fri)'!C35</f>
        <v>dep.</v>
      </c>
      <c r="D35" s="128">
        <v>0.93680555555555556</v>
      </c>
      <c r="E35" s="118"/>
      <c r="F35" s="118"/>
      <c r="G35" s="118"/>
    </row>
    <row r="36" spans="2:7" ht="18" customHeight="1" x14ac:dyDescent="0.25">
      <c r="B36" s="121" t="str">
        <f>'241 (Mo-Fri)'!B36</f>
        <v>Nicobar</v>
      </c>
      <c r="C36" s="122" t="str">
        <f>'241 (Mo-Fri)'!C36</f>
        <v>dep.</v>
      </c>
      <c r="D36" s="128">
        <v>0.9375</v>
      </c>
      <c r="E36" s="118"/>
      <c r="F36" s="118"/>
      <c r="G36" s="118"/>
    </row>
    <row r="37" spans="2:7" ht="18" customHeight="1" x14ac:dyDescent="0.25">
      <c r="B37" s="121" t="str">
        <f>'241 (Mo-Fri)'!B37</f>
        <v>Parkview</v>
      </c>
      <c r="C37" s="122" t="str">
        <f>'241 (Mo-Fri)'!C37</f>
        <v>dep.</v>
      </c>
      <c r="D37" s="128">
        <v>0.93819444444444444</v>
      </c>
      <c r="E37" s="118"/>
      <c r="F37" s="118"/>
      <c r="G37" s="118"/>
    </row>
    <row r="38" spans="2:7" ht="18" customHeight="1" x14ac:dyDescent="0.25">
      <c r="B38" s="121" t="str">
        <f>'241 (Mo-Fri)'!B38</f>
        <v>Avondale</v>
      </c>
      <c r="C38" s="122" t="str">
        <f>'241 (Mo-Fri)'!C38</f>
        <v>dep.</v>
      </c>
      <c r="D38" s="128">
        <v>0.93888888888888888</v>
      </c>
      <c r="E38" s="118"/>
      <c r="F38" s="118"/>
      <c r="G38" s="118"/>
    </row>
    <row r="39" spans="2:7" ht="18" customHeight="1" x14ac:dyDescent="0.25">
      <c r="B39" s="121" t="str">
        <f>'241 (Mo-Fri)'!B39</f>
        <v>Gothenburg</v>
      </c>
      <c r="C39" s="122" t="str">
        <f>'241 (Mo-Fri)'!C39</f>
        <v>dep.</v>
      </c>
      <c r="D39" s="128">
        <v>0.93958333333333333</v>
      </c>
      <c r="E39" s="118"/>
      <c r="F39" s="118"/>
      <c r="G39" s="118"/>
    </row>
    <row r="40" spans="2:7" ht="18" customHeight="1" x14ac:dyDescent="0.25">
      <c r="B40" s="121" t="str">
        <f>'241 (Mo-Fri)'!B40</f>
        <v>Colebrook</v>
      </c>
      <c r="C40" s="122" t="str">
        <f>'241 (Mo-Fri)'!C40</f>
        <v>dep.</v>
      </c>
      <c r="D40" s="128">
        <v>0.94027777777777777</v>
      </c>
      <c r="E40" s="118"/>
      <c r="F40" s="118"/>
      <c r="G40" s="118"/>
    </row>
    <row r="41" spans="2:7" ht="18" customHeight="1" x14ac:dyDescent="0.25">
      <c r="B41" s="121" t="str">
        <f>'241 (Mo-Fri)'!B41</f>
        <v>Bengal</v>
      </c>
      <c r="C41" s="122" t="str">
        <f>'241 (Mo-Fri)'!C41</f>
        <v>dep.</v>
      </c>
      <c r="D41" s="128">
        <v>0.94097222222222221</v>
      </c>
      <c r="E41" s="118"/>
      <c r="F41" s="118"/>
      <c r="G41" s="118"/>
    </row>
    <row r="42" spans="2:7" ht="18" customHeight="1" x14ac:dyDescent="0.25">
      <c r="B42" s="121" t="str">
        <f>'241 (Mo-Fri)'!B42</f>
        <v>Alberto</v>
      </c>
      <c r="C42" s="122" t="str">
        <f>'241 (Mo-Fri)'!C42</f>
        <v>dep.</v>
      </c>
      <c r="D42" s="128">
        <v>0.94166666666666665</v>
      </c>
      <c r="E42" s="118"/>
      <c r="F42" s="118"/>
      <c r="G42" s="118"/>
    </row>
    <row r="43" spans="2:7" ht="18" customHeight="1" x14ac:dyDescent="0.25">
      <c r="B43" s="121" t="str">
        <f>'241 (Mo-Fri)'!B43</f>
        <v>Disa</v>
      </c>
      <c r="C43" s="122" t="str">
        <f>'241 (Mo-Fri)'!C43</f>
        <v>dep.</v>
      </c>
      <c r="D43" s="128">
        <v>0.94236111111111109</v>
      </c>
      <c r="E43" s="118"/>
      <c r="F43" s="118"/>
      <c r="G43" s="118"/>
    </row>
    <row r="44" spans="2:7" ht="18" customHeight="1" x14ac:dyDescent="0.25">
      <c r="B44" s="121" t="str">
        <f>'241 (Mo-Fri)'!B44</f>
        <v>Marigold</v>
      </c>
      <c r="C44" s="122" t="str">
        <f>'241 (Mo-Fri)'!C44</f>
        <v>dep.</v>
      </c>
      <c r="D44" s="128">
        <v>0.94305555555555554</v>
      </c>
      <c r="E44" s="118"/>
      <c r="F44" s="118"/>
      <c r="G44" s="118"/>
    </row>
    <row r="45" spans="2:7" ht="18" customHeight="1" x14ac:dyDescent="0.25">
      <c r="B45" s="121" t="str">
        <f>'241 (Mo-Fri)'!B45</f>
        <v>Berzelia</v>
      </c>
      <c r="C45" s="122" t="str">
        <f>'241 (Mo-Fri)'!C45</f>
        <v>dep.</v>
      </c>
      <c r="D45" s="128">
        <v>0.94374999999999998</v>
      </c>
      <c r="E45" s="118"/>
      <c r="F45" s="118"/>
      <c r="G45" s="118"/>
    </row>
    <row r="46" spans="2:7" ht="18" customHeight="1" x14ac:dyDescent="0.25">
      <c r="B46" s="130" t="str">
        <f>'241 (Mo-Fri)'!B46</f>
        <v>Cosmo</v>
      </c>
      <c r="C46" s="122" t="str">
        <f>'241 (Mo-Fri)'!C46</f>
        <v>dep.</v>
      </c>
      <c r="D46" s="128">
        <v>0.94374999999999998</v>
      </c>
      <c r="E46" s="118"/>
      <c r="F46" s="118"/>
      <c r="G46" s="118"/>
    </row>
    <row r="47" spans="2:7" ht="18" customHeight="1" x14ac:dyDescent="0.25">
      <c r="B47" s="121" t="str">
        <f>'241 (Mo-Fri)'!B47</f>
        <v>Dahlia</v>
      </c>
      <c r="C47" s="122" t="str">
        <f>'241 (Mo-Fri)'!C47</f>
        <v>dep.</v>
      </c>
      <c r="D47" s="128">
        <v>0.94444444444444442</v>
      </c>
      <c r="E47" s="118"/>
      <c r="F47" s="118"/>
      <c r="G47" s="118"/>
    </row>
    <row r="48" spans="2:7" ht="18" customHeight="1" x14ac:dyDescent="0.25">
      <c r="B48" s="121" t="str">
        <f>'241 (Mo-Fri)'!B48</f>
        <v>Grosvenor</v>
      </c>
      <c r="C48" s="122" t="str">
        <f>'241 (Mo-Fri)'!C48</f>
        <v>dep.</v>
      </c>
      <c r="D48" s="128">
        <v>0.94513888888888886</v>
      </c>
      <c r="E48" s="118"/>
      <c r="F48" s="118"/>
      <c r="G48" s="118"/>
    </row>
    <row r="49" spans="1:10" ht="18" customHeight="1" x14ac:dyDescent="0.25">
      <c r="B49" s="121" t="str">
        <f>'241 (Mo-Fri)'!B49</f>
        <v>Charel Uys</v>
      </c>
      <c r="C49" s="122" t="str">
        <f>'241 (Mo-Fri)'!C49</f>
        <v>dep.</v>
      </c>
      <c r="D49" s="128">
        <v>0.9458333333333333</v>
      </c>
      <c r="E49" s="118"/>
      <c r="F49" s="118"/>
      <c r="G49" s="118"/>
    </row>
    <row r="50" spans="1:10" ht="18" customHeight="1" x14ac:dyDescent="0.25">
      <c r="B50" s="124" t="str">
        <f>'241 (Mo-Fri)'!B50</f>
        <v>Atlantis Station</v>
      </c>
      <c r="C50" s="125" t="str">
        <f>'241 (Mo-Fri)'!C50</f>
        <v>arr.</v>
      </c>
      <c r="D50" s="126">
        <v>0.94791666666666663</v>
      </c>
      <c r="E50" s="118"/>
      <c r="F50" s="118"/>
      <c r="G50" s="118"/>
    </row>
    <row r="51" spans="1:10" ht="18" customHeight="1" x14ac:dyDescent="0.25">
      <c r="C51" s="107"/>
      <c r="E51" s="107"/>
      <c r="F51" s="107"/>
      <c r="G51" s="129"/>
      <c r="H51" s="118"/>
      <c r="I51" s="118"/>
      <c r="J51" s="118"/>
    </row>
    <row r="52" spans="1:10" ht="18" customHeight="1" x14ac:dyDescent="0.25">
      <c r="H52" s="118"/>
      <c r="I52" s="118"/>
      <c r="J52" s="118"/>
    </row>
    <row r="53" spans="1:10" ht="18" customHeight="1" x14ac:dyDescent="0.25">
      <c r="H53" s="118"/>
      <c r="I53" s="118"/>
      <c r="J53" s="118"/>
    </row>
    <row r="54" spans="1:10" ht="18" customHeight="1" x14ac:dyDescent="0.25">
      <c r="H54" s="118"/>
      <c r="I54" s="118"/>
      <c r="J54" s="118"/>
    </row>
    <row r="55" spans="1:10" ht="18" customHeight="1" x14ac:dyDescent="0.25">
      <c r="H55" s="118"/>
      <c r="I55" s="118"/>
      <c r="J55" s="118"/>
    </row>
    <row r="56" spans="1:10" ht="18" customHeight="1" x14ac:dyDescent="0.25">
      <c r="H56" s="118"/>
      <c r="I56" s="118"/>
      <c r="J56" s="118"/>
    </row>
    <row r="57" spans="1:10" ht="18" customHeight="1" x14ac:dyDescent="0.25">
      <c r="A57" s="108"/>
      <c r="H57" s="118"/>
      <c r="I57" s="118"/>
      <c r="J57" s="118"/>
    </row>
    <row r="58" spans="1:10" ht="18" customHeight="1" x14ac:dyDescent="0.25">
      <c r="H58" s="118"/>
      <c r="I58" s="118"/>
      <c r="J58" s="118"/>
    </row>
    <row r="59" spans="1:10" ht="18" customHeight="1" x14ac:dyDescent="0.25">
      <c r="H59" s="118"/>
      <c r="I59" s="118"/>
      <c r="J59" s="118"/>
    </row>
    <row r="60" spans="1:10" ht="18" customHeight="1" x14ac:dyDescent="0.25">
      <c r="H60" s="118"/>
      <c r="I60" s="118"/>
      <c r="J60" s="118"/>
    </row>
    <row r="61" spans="1:10" ht="18" customHeight="1" outlineLevel="1" x14ac:dyDescent="0.25">
      <c r="H61" s="118"/>
      <c r="I61" s="118"/>
      <c r="J61" s="118"/>
    </row>
    <row r="62" spans="1:10" ht="18" customHeight="1" x14ac:dyDescent="0.25">
      <c r="H62" s="118"/>
      <c r="I62" s="118"/>
      <c r="J62" s="118"/>
    </row>
    <row r="63" spans="1:10" ht="18" customHeight="1" x14ac:dyDescent="0.25">
      <c r="H63" s="118"/>
      <c r="I63" s="118"/>
      <c r="J63" s="118"/>
    </row>
    <row r="64" spans="1:10" ht="18" customHeight="1" outlineLevel="1" x14ac:dyDescent="0.25">
      <c r="H64" s="118"/>
      <c r="I64" s="118"/>
      <c r="J64" s="118"/>
    </row>
    <row r="65" spans="1:10" ht="18" customHeight="1" outlineLevel="1" x14ac:dyDescent="0.25">
      <c r="H65" s="118"/>
      <c r="I65" s="118"/>
      <c r="J65" s="118"/>
    </row>
    <row r="66" spans="1:10" ht="18" customHeight="1" x14ac:dyDescent="0.25">
      <c r="H66" s="118"/>
      <c r="I66" s="118"/>
      <c r="J66" s="118"/>
    </row>
    <row r="67" spans="1:10" ht="18" customHeight="1" x14ac:dyDescent="0.25">
      <c r="H67" s="118"/>
      <c r="I67" s="118"/>
      <c r="J67" s="118"/>
    </row>
    <row r="68" spans="1:10" ht="18" customHeight="1" x14ac:dyDescent="0.25">
      <c r="H68" s="118"/>
      <c r="I68" s="118"/>
      <c r="J68" s="118"/>
    </row>
    <row r="69" spans="1:10" ht="18" customHeight="1" x14ac:dyDescent="0.25">
      <c r="H69" s="118"/>
      <c r="I69" s="118"/>
      <c r="J69" s="118"/>
    </row>
    <row r="70" spans="1:10" ht="18" customHeight="1" x14ac:dyDescent="0.25">
      <c r="A70" s="107"/>
      <c r="H70" s="118"/>
      <c r="I70" s="118"/>
      <c r="J70" s="118"/>
    </row>
    <row r="71" spans="1:10" ht="18" customHeight="1" x14ac:dyDescent="0.25">
      <c r="A71" s="107"/>
      <c r="H71" s="118"/>
      <c r="I71" s="118"/>
      <c r="J71" s="118"/>
    </row>
    <row r="72" spans="1:10" ht="50.25" customHeight="1" x14ac:dyDescent="0.25">
      <c r="H72" s="118"/>
      <c r="I72" s="118"/>
      <c r="J72" s="118"/>
    </row>
    <row r="73" spans="1:10" ht="18" customHeight="1" x14ac:dyDescent="0.25">
      <c r="A73" s="107"/>
      <c r="H73" s="118"/>
      <c r="I73" s="118"/>
      <c r="J73" s="118"/>
    </row>
    <row r="74" spans="1:10" ht="18" customHeight="1" x14ac:dyDescent="0.25">
      <c r="A74" s="107"/>
      <c r="J74" s="118"/>
    </row>
    <row r="75" spans="1:10" ht="18" customHeight="1" x14ac:dyDescent="0.25">
      <c r="A75" s="107"/>
      <c r="J75" s="118"/>
    </row>
    <row r="76" spans="1:10" ht="18" customHeight="1" x14ac:dyDescent="0.25">
      <c r="A76" s="107"/>
      <c r="J76" s="118"/>
    </row>
    <row r="77" spans="1:10" ht="18" customHeight="1" x14ac:dyDescent="0.25">
      <c r="A77" s="107"/>
      <c r="J77" s="118"/>
    </row>
    <row r="78" spans="1:10" ht="18" customHeight="1" x14ac:dyDescent="0.25">
      <c r="A78" s="107"/>
      <c r="J78" s="118"/>
    </row>
    <row r="79" spans="1:10" ht="18" customHeight="1" x14ac:dyDescent="0.25">
      <c r="A79" s="107"/>
      <c r="J79" s="118"/>
    </row>
    <row r="80" spans="1:10" ht="18" customHeight="1" x14ac:dyDescent="0.25">
      <c r="A80" s="107"/>
      <c r="J80" s="118"/>
    </row>
    <row r="81" spans="1:10" ht="18" customHeight="1" x14ac:dyDescent="0.25">
      <c r="A81" s="107"/>
      <c r="J81" s="118"/>
    </row>
    <row r="82" spans="1:10" ht="18" customHeight="1" x14ac:dyDescent="0.25">
      <c r="A82" s="107"/>
      <c r="J82" s="118"/>
    </row>
    <row r="83" spans="1:10" ht="18" customHeight="1" x14ac:dyDescent="0.25">
      <c r="A83" s="107"/>
      <c r="J83" s="118"/>
    </row>
    <row r="84" spans="1:10" ht="18" customHeight="1" x14ac:dyDescent="0.25">
      <c r="A84" s="107"/>
      <c r="J84" s="118"/>
    </row>
    <row r="85" spans="1:10" ht="18" customHeight="1" x14ac:dyDescent="0.25">
      <c r="J85" s="118"/>
    </row>
    <row r="86" spans="1:10" ht="18" customHeight="1" x14ac:dyDescent="0.25">
      <c r="A86" s="107"/>
      <c r="J86" s="118"/>
    </row>
    <row r="87" spans="1:10" ht="18" customHeight="1" x14ac:dyDescent="0.25">
      <c r="A87" s="107"/>
      <c r="J87" s="118"/>
    </row>
    <row r="88" spans="1:10" ht="18" customHeight="1" x14ac:dyDescent="0.25">
      <c r="A88" s="107"/>
      <c r="J88" s="118"/>
    </row>
    <row r="89" spans="1:10" ht="18" customHeight="1" x14ac:dyDescent="0.25">
      <c r="A89" s="107"/>
      <c r="J89" s="118"/>
    </row>
    <row r="90" spans="1:10" ht="18" customHeight="1" x14ac:dyDescent="0.25">
      <c r="A90" s="107"/>
      <c r="J90" s="118"/>
    </row>
    <row r="91" spans="1:10" ht="18" customHeight="1" x14ac:dyDescent="0.25">
      <c r="A91" s="107"/>
      <c r="J91" s="118"/>
    </row>
    <row r="92" spans="1:10" ht="18" customHeight="1" x14ac:dyDescent="0.25">
      <c r="A92" s="107"/>
      <c r="J92" s="118"/>
    </row>
    <row r="93" spans="1:10" ht="18" customHeight="1" x14ac:dyDescent="0.25">
      <c r="J93" s="118"/>
    </row>
    <row r="94" spans="1:10" ht="18" customHeight="1" x14ac:dyDescent="0.25">
      <c r="A94" s="107"/>
      <c r="J94" s="118"/>
    </row>
    <row r="95" spans="1:10" ht="18" customHeight="1" x14ac:dyDescent="0.25">
      <c r="A95" s="107"/>
      <c r="J95" s="118"/>
    </row>
    <row r="96" spans="1:10" s="127" customFormat="1" ht="18" customHeight="1" x14ac:dyDescent="0.25">
      <c r="A96" s="131"/>
      <c r="B96" s="105"/>
      <c r="C96" s="105"/>
      <c r="D96" s="105"/>
      <c r="E96" s="105"/>
      <c r="F96" s="105"/>
      <c r="G96" s="105"/>
      <c r="H96" s="105"/>
      <c r="I96" s="105"/>
      <c r="J96" s="118"/>
    </row>
    <row r="97" spans="1:10" ht="18" customHeight="1" x14ac:dyDescent="0.25">
      <c r="A97" s="107"/>
      <c r="J97" s="118"/>
    </row>
    <row r="98" spans="1:10" ht="18" customHeight="1" x14ac:dyDescent="0.25">
      <c r="J98" s="118"/>
    </row>
    <row r="99" spans="1:10" ht="18" customHeight="1" x14ac:dyDescent="0.25">
      <c r="J99" s="118"/>
    </row>
    <row r="100" spans="1:10" ht="18" customHeight="1" x14ac:dyDescent="0.25">
      <c r="J100" s="118"/>
    </row>
    <row r="101" spans="1:10" ht="18" customHeight="1" x14ac:dyDescent="0.25">
      <c r="J101" s="118"/>
    </row>
  </sheetData>
  <pageMargins left="0.7" right="0.7" top="0.75" bottom="0.75" header="0" footer="0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241 (Mo-Fri)</vt:lpstr>
      <vt:lpstr>241 (Sat,Sun,PH)</vt:lpstr>
      <vt:lpstr>'241 (Mo-Fri)'!Print_Area</vt:lpstr>
      <vt:lpstr>'241 (Sat,Sun,PH)'!Print_Area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241</dc:title>
  <dc:subject>TIMETABLE MASTER</dc:subject>
  <dc:creator>diva</dc:creator>
  <cp:keywords>KID</cp:keywords>
  <cp:lastModifiedBy>Lynne Arendse-Koyana</cp:lastModifiedBy>
  <dcterms:created xsi:type="dcterms:W3CDTF">2014-05-30T09:53:03Z</dcterms:created>
  <dcterms:modified xsi:type="dcterms:W3CDTF">2026-03-06T07:19:41Z</dcterms:modified>
  <cp:category>2026 04 04</cp:category>
</cp:coreProperties>
</file>